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945" tabRatio="608" activeTab="2"/>
  </bookViews>
  <sheets>
    <sheet name="Приложение 6" sheetId="1" r:id="rId1"/>
    <sheet name="Приложение 8" sheetId="2" r:id="rId2"/>
    <sheet name="Приложение 7" sheetId="3" r:id="rId3"/>
    <sheet name="Приложение 5" sheetId="4" r:id="rId4"/>
  </sheets>
  <externalReferences>
    <externalReference r:id="rId7"/>
  </externalReferences>
  <definedNames>
    <definedName name="_xlnm.Print_Titles" localSheetId="1">'Приложение 8'!$12:$13</definedName>
    <definedName name="_xlnm.Print_Area" localSheetId="0">'Приложение 6'!$A$1:$C$19</definedName>
    <definedName name="_xlnm.Print_Area" localSheetId="1">'Приложение 8'!$A$1:$G$318</definedName>
  </definedNames>
  <calcPr fullCalcOnLoad="1"/>
</workbook>
</file>

<file path=xl/comments2.xml><?xml version="1.0" encoding="utf-8"?>
<comments xmlns="http://schemas.openxmlformats.org/spreadsheetml/2006/main">
  <authors>
    <author>ГИСГМП</author>
  </authors>
  <commentList>
    <comment ref="I39" authorId="0">
      <text>
        <r>
          <rPr>
            <sz val="9"/>
            <rFont val="Tahoma"/>
            <family val="2"/>
          </rPr>
          <t xml:space="preserve">Субсидия на софинансирование
</t>
        </r>
      </text>
    </comment>
    <comment ref="H39" authorId="0">
      <text>
        <r>
          <rPr>
            <sz val="9"/>
            <rFont val="Tahoma"/>
            <family val="2"/>
          </rPr>
          <t xml:space="preserve">расходы перенесены на 01 13
</t>
        </r>
      </text>
    </comment>
  </commentList>
</comments>
</file>

<file path=xl/sharedStrings.xml><?xml version="1.0" encoding="utf-8"?>
<sst xmlns="http://schemas.openxmlformats.org/spreadsheetml/2006/main" count="1767" uniqueCount="390">
  <si>
    <t>Выполнение функций органами местного самоуправления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</si>
  <si>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</si>
  <si>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Резервные фонды местных администраций</t>
  </si>
  <si>
    <t>0700500</t>
  </si>
  <si>
    <t>Субсидии юридическим лицам</t>
  </si>
  <si>
    <t>Прочие мероприятия по благоустройству</t>
  </si>
  <si>
    <t>006</t>
  </si>
  <si>
    <t>ИТОГО по муниципальному образованию</t>
  </si>
  <si>
    <t>01</t>
  </si>
  <si>
    <t>06</t>
  </si>
  <si>
    <t xml:space="preserve">Культура </t>
  </si>
  <si>
    <t>по разделам, подразделам функциональной классификации</t>
  </si>
  <si>
    <t>Наименование</t>
  </si>
  <si>
    <t>Раздел</t>
  </si>
  <si>
    <t>Общегосударственные вопросы</t>
  </si>
  <si>
    <t>02</t>
  </si>
  <si>
    <t>04</t>
  </si>
  <si>
    <t>Жилищно-коммунальное хозяйство</t>
  </si>
  <si>
    <t>05</t>
  </si>
  <si>
    <t>07</t>
  </si>
  <si>
    <t>08</t>
  </si>
  <si>
    <t>09</t>
  </si>
  <si>
    <t>Целевая статья</t>
  </si>
  <si>
    <t>005</t>
  </si>
  <si>
    <t>0700000</t>
  </si>
  <si>
    <t>Мобилизационная и вневойсковая подготовка</t>
  </si>
  <si>
    <t>Социальная помощь</t>
  </si>
  <si>
    <t>Функционирование высшего должностного лица субъекта РФ и муниципального образования.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</si>
  <si>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</si>
  <si>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</si>
  <si>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013</t>
  </si>
  <si>
    <t>Социальные выплаты</t>
  </si>
  <si>
    <t>Обеспечение деятельности подведомственных учреждений</t>
  </si>
  <si>
    <t>МО "Североонежское"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</si>
  <si>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</si>
  <si>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</si>
  <si>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</si>
  <si>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Глава муниципального образования</t>
  </si>
  <si>
    <t>Уличное освещение</t>
  </si>
  <si>
    <t>Жилищное хозяйство</t>
  </si>
  <si>
    <t>Коммунальное хозяйство</t>
  </si>
  <si>
    <t>Пенсионное обеспечение</t>
  </si>
  <si>
    <t>Благоустройство</t>
  </si>
  <si>
    <t>03</t>
  </si>
  <si>
    <t>Библиотеки</t>
  </si>
  <si>
    <t>Прочие расходы</t>
  </si>
  <si>
    <t>Глава</t>
  </si>
  <si>
    <t>Национальная  экономика</t>
  </si>
  <si>
    <t>Поддержка жилищного хозяйства</t>
  </si>
  <si>
    <t xml:space="preserve">                 Наименование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</si>
  <si>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</si>
  <si>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</si>
  <si>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</si>
  <si>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10</t>
  </si>
  <si>
    <t>Образование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</si>
  <si>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</si>
  <si>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</si>
  <si>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</si>
  <si>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Физическая культура и спорт</t>
  </si>
  <si>
    <t>Социальная политика</t>
  </si>
  <si>
    <t>Резервные фонды</t>
  </si>
  <si>
    <t>Национальная оборона</t>
  </si>
  <si>
    <t>Поддержка коммунального хозяйства</t>
  </si>
  <si>
    <t>Целевые программы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</si>
  <si>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</si>
  <si>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</si>
  <si>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</si>
  <si>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821</t>
  </si>
  <si>
    <t>Другие вопросы  в  области социальной политики</t>
  </si>
  <si>
    <t>Другие вопросы в области национальной экономики</t>
  </si>
  <si>
    <t>1020100</t>
  </si>
  <si>
    <t xml:space="preserve">Бюджетные инвестиции </t>
  </si>
  <si>
    <t>003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</si>
  <si>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</si>
  <si>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</si>
  <si>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Бюджетные инвестиции</t>
  </si>
  <si>
    <t>Обеспечение проведения выборов и референдумов</t>
  </si>
  <si>
    <t>11</t>
  </si>
  <si>
    <t>Другие общегосударственные вопросы</t>
  </si>
  <si>
    <t>13</t>
  </si>
  <si>
    <t>Массовый спорт</t>
  </si>
  <si>
    <t>Физическая  культура  и  спорт</t>
  </si>
  <si>
    <t>Культура  и кинематография</t>
  </si>
  <si>
    <t>Массовый  спорт</t>
  </si>
  <si>
    <t>Физическая культура</t>
  </si>
  <si>
    <t xml:space="preserve">Физическая  культура  </t>
  </si>
  <si>
    <t xml:space="preserve">   </t>
  </si>
  <si>
    <t>7950000</t>
  </si>
  <si>
    <t xml:space="preserve">КУЛЬТУРА  И КИНЕМАТОГРАФИЯ </t>
  </si>
  <si>
    <t>1020102</t>
  </si>
  <si>
    <t>Иные межбюджетные трансферты</t>
  </si>
  <si>
    <t>Охрана семьи и детства</t>
  </si>
  <si>
    <t>Дорожное  хозяйство</t>
  </si>
  <si>
    <t>912</t>
  </si>
  <si>
    <t>Изменение остатков средств на счетах по учету средств бюджета</t>
  </si>
  <si>
    <t>Код  бюджетной классификации</t>
  </si>
  <si>
    <t>Сумма тыс. руб.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</si>
  <si>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</si>
  <si>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</si>
  <si>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Источники  финансирования</t>
  </si>
  <si>
    <t>Подраздел</t>
  </si>
  <si>
    <t>Вид расходов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</si>
  <si>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</si>
  <si>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</si>
  <si>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 </t>
  </si>
  <si>
    <t>Капитальный ремонт государственного жилищного фонда субъектов Российской Федерации и муниципального жилищного фонда</t>
  </si>
  <si>
    <t>Покрытие убытков возникающих в результате государственного регулирования тарифов на теплоэнергию, отпускаемую населению на нужды отопления.</t>
  </si>
  <si>
    <t>Возмещение убытков, возникающих в результате регулирования тарифов на холодную воду и водоотведение</t>
  </si>
  <si>
    <t>Содержание и ремонт муниципальных автомобильных дорог общего пользования, находящихся в собственности муниципальных районов, городских округов и поселений</t>
  </si>
  <si>
    <t>Общее образование</t>
  </si>
  <si>
    <t>Стационарная медицинская помощь</t>
  </si>
  <si>
    <t>Социальное обеспечение населения</t>
  </si>
  <si>
    <t>расходов бюджетов Российской Федерации.</t>
  </si>
  <si>
    <t>Обеспечение функционирования Главы муниципального образования</t>
  </si>
  <si>
    <t>Расходы на содержание муниципальных органов и обеспечение их функций</t>
  </si>
  <si>
    <t>Расходы на выплату персоналу государственных (муниципальных органов)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</si>
  <si>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</si>
  <si>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</si>
  <si>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</si>
  <si>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</si>
  <si>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</si>
  <si>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</si>
  <si>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организаций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</si>
  <si>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</si>
  <si>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</si>
  <si>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Резервный фонд администрации муниципального образования</t>
  </si>
  <si>
    <t>Резервные средства</t>
  </si>
  <si>
    <t>Прочие расходы органов местного самоуправления, связанные с общегосударственным управлением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</si>
  <si>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</si>
  <si>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</si>
  <si>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</si>
  <si>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Реализация функций, связанных с обеспечением первичных мер пожарной безопасности</t>
  </si>
  <si>
    <t>Мероприятия по обеспечению пожарной безопасности</t>
  </si>
  <si>
    <t>Дорожное  хозяйство (дорожные фонды)</t>
  </si>
  <si>
    <t>Непрограммные вопросы в области дорожного хозяйства</t>
  </si>
  <si>
    <t>Мероприятия в сфере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</si>
  <si>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жилищное хозяйство</t>
  </si>
  <si>
    <t>Непрограммные вопросы в области жилищного хозяйства</t>
  </si>
  <si>
    <t>Капитальный ремонт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</si>
  <si>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</si>
  <si>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</si>
  <si>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Закупка товаров, работ и услуг в целях капитального ремонта государственного (муниципального) имущества</t>
  </si>
  <si>
    <t>Дом культуры</t>
  </si>
  <si>
    <t>Расходы на выплату персоналу казенных учреждений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</si>
  <si>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</si>
  <si>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за исключением фонда оплаты</t>
  </si>
  <si>
    <t>Обеспечение мер социальной поддержки квалифицированных специалистов, работающих и проживающих в сельской местности, рабочих поселках (поселках городского типа)</t>
  </si>
  <si>
    <t>Иные выплаты персоналу казенных учреждений</t>
  </si>
  <si>
    <t>Доплаты к пенсиям муниципальных служащих и выборных должностных лиц</t>
  </si>
  <si>
    <t>Пособия, компенсации и иные социальные выплаты гражданам, кроме публичных нормативных обязательств</t>
  </si>
  <si>
    <t>5000000</t>
  </si>
  <si>
    <t>5019001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</si>
  <si>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</si>
  <si>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120</t>
  </si>
  <si>
    <t>121</t>
  </si>
  <si>
    <t>122</t>
  </si>
  <si>
    <t>240</t>
  </si>
  <si>
    <t>244</t>
  </si>
  <si>
    <t>850</t>
  </si>
  <si>
    <t>851</t>
  </si>
  <si>
    <t>852</t>
  </si>
  <si>
    <t>870</t>
  </si>
  <si>
    <t>243</t>
  </si>
  <si>
    <t>110</t>
  </si>
  <si>
    <t>111</t>
  </si>
  <si>
    <t>112</t>
  </si>
  <si>
    <t>320</t>
  </si>
  <si>
    <t>321</t>
  </si>
  <si>
    <t>000010500000000000000</t>
  </si>
  <si>
    <t>000010500000000000500</t>
  </si>
  <si>
    <t>000010502000000000500</t>
  </si>
  <si>
    <t>000010502010000000510</t>
  </si>
  <si>
    <t>000010502011000000510</t>
  </si>
  <si>
    <t>000010500000000000600</t>
  </si>
  <si>
    <t>000010502000000000600</t>
  </si>
  <si>
    <t>000010502010000000610</t>
  </si>
  <si>
    <t>000010502011000000610</t>
  </si>
  <si>
    <t>Сумма, тыс. руб.</t>
  </si>
  <si>
    <t xml:space="preserve">Уплата прочих налогов, сборов 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</si>
  <si>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</si>
  <si>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</si>
  <si>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</si>
  <si>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Межбюджетные трансферты бюджета муниципального района из бюджетов городских поселений и межбюджетные трансферты бюджетов городских поселений в бюджеты муниципальный районов на осуществление части полномочий по решению вопросов местного значения с соответствии с заключенными соглашениями</t>
  </si>
  <si>
    <t>Проведение выборов представительных органов муниципальных образований</t>
  </si>
  <si>
    <t xml:space="preserve">Резервный фонд администрации  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</si>
  <si>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</si>
  <si>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</si>
  <si>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</si>
  <si>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</si>
  <si>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</si>
  <si>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</si>
  <si>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государственных (муниципальных органов) органов  </t>
  </si>
  <si>
    <t xml:space="preserve">Фонд оплаты труда государственных (муниципальных) органов) </t>
  </si>
  <si>
    <t xml:space="preserve">Фонд оплаты труда государственных (муниципальных органов) органов </t>
  </si>
  <si>
    <t xml:space="preserve">Фонд оплаты труда государственных (муниципальных) органов  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</si>
  <si>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</si>
  <si>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</si>
  <si>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210 00 00000</t>
  </si>
  <si>
    <t>211 00 00000</t>
  </si>
  <si>
    <t>211 00 90010</t>
  </si>
  <si>
    <t>221 00 00000</t>
  </si>
  <si>
    <t>220 00 00000</t>
  </si>
  <si>
    <t>221 00 90010</t>
  </si>
  <si>
    <t>230 00 00000</t>
  </si>
  <si>
    <t>231 00 00000</t>
  </si>
  <si>
    <t>231 00 90010</t>
  </si>
  <si>
    <t>231 00 78680</t>
  </si>
  <si>
    <t>240 00 00000</t>
  </si>
  <si>
    <t>241 00 90010</t>
  </si>
  <si>
    <t>260 00 00000</t>
  </si>
  <si>
    <t>261 00 90010</t>
  </si>
  <si>
    <t>270 00 00000</t>
  </si>
  <si>
    <t>271 00 90010</t>
  </si>
  <si>
    <t>520 00 00000</t>
  </si>
  <si>
    <t>521 00 90010</t>
  </si>
  <si>
    <t>280 00 00000</t>
  </si>
  <si>
    <t>281 00 51180</t>
  </si>
  <si>
    <t>290 00 00000</t>
  </si>
  <si>
    <t>291 00 90010</t>
  </si>
  <si>
    <t>291 00 90020</t>
  </si>
  <si>
    <t>300 00 00000</t>
  </si>
  <si>
    <t>301 00 90010</t>
  </si>
  <si>
    <t>330 00 00000</t>
  </si>
  <si>
    <t>331 00 90010</t>
  </si>
  <si>
    <t>350 00 00000</t>
  </si>
  <si>
    <t>351 00 90010</t>
  </si>
  <si>
    <t>360 00 00000</t>
  </si>
  <si>
    <t>361 00 90010</t>
  </si>
  <si>
    <t>370 00 00000</t>
  </si>
  <si>
    <t>371 00 90010</t>
  </si>
  <si>
    <t>371 00 90030</t>
  </si>
  <si>
    <t>420 00 00000</t>
  </si>
  <si>
    <t>421 00 90010</t>
  </si>
  <si>
    <t>421 00 90020</t>
  </si>
  <si>
    <t>460 00 00000</t>
  </si>
  <si>
    <t>461 00 90010</t>
  </si>
  <si>
    <t>510 00 00000</t>
  </si>
  <si>
    <t>511 00 90010</t>
  </si>
  <si>
    <t>тыс. рублей</t>
  </si>
  <si>
    <t>Сумма</t>
  </si>
  <si>
    <t>Здравоохранение</t>
  </si>
  <si>
    <t>дефицита  местного  бюджета  на  2018  год</t>
  </si>
  <si>
    <t>бюджета МО "Североонежское"на 2018 год</t>
  </si>
  <si>
    <t xml:space="preserve">Ведомственная структура расходов </t>
  </si>
  <si>
    <t>Распределение расходов бюджета МО "Североонежское" на 2018 год</t>
  </si>
  <si>
    <t>Мероприятия по землеустройству и землепользованию</t>
  </si>
  <si>
    <t>531 00 00000</t>
  </si>
  <si>
    <t>531 00 90010</t>
  </si>
  <si>
    <t>53 1 00 S0020</t>
  </si>
  <si>
    <t>814</t>
  </si>
  <si>
    <t>800</t>
  </si>
  <si>
    <t>Софинансирование подпрограммы Архангельской области "Развитие малого и среднего предпринимательства на 2014-2020 гг."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</si>
  <si>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</si>
  <si>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</si>
  <si>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персоналу казенных учреждений, за исключением фонда оплаты труда</t>
  </si>
  <si>
    <t>42 1 00 S8310</t>
  </si>
  <si>
    <t>421 00 78240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</si>
  <si>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</si>
  <si>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Софинансирование повышения средней заработной платы работников муниципальных учреждений культуры в целях реализации Указа Президента РФ от 07 мая 2012 года №597 «О мероприятиях по реализации государственной социальной политики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</si>
  <si>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«О мероприятиях по реализации государственной социальной политики"</t>
  </si>
  <si>
    <t>Приложение  8</t>
  </si>
  <si>
    <t xml:space="preserve">             Приложение  6</t>
  </si>
  <si>
    <t>Приложение  7</t>
  </si>
  <si>
    <t>421 00 L4670</t>
  </si>
  <si>
    <t>421 00 L0010</t>
  </si>
  <si>
    <t>Социальные выплаты граждане, кроме публичных нормативных социальных выплат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</si>
  <si>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</si>
  <si>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</si>
  <si>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</si>
  <si>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 муниципальных образований</t>
  </si>
  <si>
    <t>Субсидии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</si>
  <si>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Финансовое обеспечение и (или) возмещение расходов, связанных с созданием условий для показа национальных фильмов в населенных пунктах РФ с численностью населения до 500 тысяч человек</t>
  </si>
  <si>
    <t>Расходы на выплаты персоналу государственных (муниципальных) органов</t>
  </si>
  <si>
    <t>51 1 00 90010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</si>
  <si>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</si>
  <si>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Объем  поступления  доходов</t>
  </si>
  <si>
    <t xml:space="preserve"> бюджета МО "Североонежское" в 2018 году</t>
  </si>
  <si>
    <t>Код бюджетной классификации</t>
  </si>
  <si>
    <t>Наименование показателей</t>
  </si>
  <si>
    <t>Сумма, тыс. рублей</t>
  </si>
  <si>
    <t xml:space="preserve"> 000 1 00 00000 00 0000 000</t>
  </si>
  <si>
    <t>Налоговые и неналоговые доходы</t>
  </si>
  <si>
    <t xml:space="preserve"> 000 1 01 00000 00 0000 000</t>
  </si>
  <si>
    <t>Налоги на прибыль, доходы</t>
  </si>
  <si>
    <t xml:space="preserve"> 000 1 01 02000 01 0000 110</t>
  </si>
  <si>
    <t>Налог на доходы физических лиц</t>
  </si>
  <si>
    <t xml:space="preserve"> 000 1 03 02000 01 0000 110</t>
  </si>
  <si>
    <t>Акцизы по подакцизным товарам, произведенным на территории Российской Федерации</t>
  </si>
  <si>
    <t xml:space="preserve"> 000 1 03 02041 01 0000 110</t>
  </si>
  <si>
    <t>Акцизы на автомобильный бензин, произведенный на территории Российской Федерации</t>
  </si>
  <si>
    <t xml:space="preserve"> 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</si>
  <si>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</si>
  <si>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</si>
  <si>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</si>
  <si>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</si>
  <si>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</si>
  <si>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</si>
  <si>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</si>
  <si>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</si>
  <si>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</si>
  <si>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</si>
  <si>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</si>
  <si>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</si>
  <si>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</si>
  <si>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</si>
  <si>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</si>
  <si>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</si>
  <si>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</si>
  <si>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</si>
  <si>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</si>
  <si>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</si>
  <si>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</si>
  <si>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</si>
  <si>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</si>
  <si>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</si>
  <si>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</si>
  <si>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</si>
  <si>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</si>
  <si>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</si>
  <si>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</si>
  <si>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</si>
  <si>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</si>
  <si>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</si>
  <si>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</si>
  <si>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</si>
  <si>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</si>
  <si>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</si>
  <si>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</si>
  <si>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</si>
  <si>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</si>
  <si>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</si>
  <si>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Прочие безвозмездные перечисления</t>
  </si>
  <si>
    <t xml:space="preserve">ВСЕГО  ДОХОДОВ  </t>
  </si>
  <si>
    <t>000 1 11 05075 10 0000 120</t>
  </si>
  <si>
    <t>000 2 07 05000 00 0000 180</t>
  </si>
  <si>
    <t>Субсидия на обеспечение развития и укрепления материально - технической базы домов культуры в населенных пунктах с числом жителей до 50 тысяч человек</t>
  </si>
  <si>
    <t>Частичное возмещение расходов п.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</si>
  <si>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Обеспечение мероприятий по переселению граждан из аварийного жилищного фонда у учетом необходимости развития малоэтажного жилищного строительства</t>
  </si>
  <si>
    <t>371 00 L0040</t>
  </si>
  <si>
    <t xml:space="preserve">Софинансирование государственной программы формирования современной городской среды </t>
  </si>
  <si>
    <t>Приложение 5</t>
  </si>
  <si>
    <t>500</t>
  </si>
  <si>
    <t>540</t>
  </si>
  <si>
    <t xml:space="preserve">Межбюджетные трансферты </t>
  </si>
  <si>
    <t xml:space="preserve">Иные закупки товаров, работ и услуг </t>
  </si>
  <si>
    <t>Прочая закупка товаров, работ и услуг</t>
  </si>
  <si>
    <t xml:space="preserve">Прочая закупка товаров, работ и услуг </t>
  </si>
  <si>
    <t>371 00 R5550</t>
  </si>
  <si>
    <t>Поддержка муниципальных программ формирования современной городской среды</t>
  </si>
  <si>
    <t>Софинанивание поддержки муниципальной программы формирования современной городской среды</t>
  </si>
  <si>
    <t>371 00 L5550</t>
  </si>
  <si>
    <t>371 00 73670</t>
  </si>
  <si>
    <t>Поддержка муниципальных программ формирования современной городской среды (областной бюджет)</t>
  </si>
  <si>
    <t>Софинансирование поддержки муниципальной программы формирования современной городской среды (областной бюджет)</t>
  </si>
  <si>
    <t>371 00 S3670</t>
  </si>
  <si>
    <t>421 00 R4670</t>
  </si>
  <si>
    <t>000 2 02 20000 00 0000 151</t>
  </si>
  <si>
    <t>000 2 02 30000 00 0000 151</t>
  </si>
  <si>
    <t>000 2 02 40000 00 0000 151</t>
  </si>
  <si>
    <t>Резервный фонд Правительства Архангельской области</t>
  </si>
  <si>
    <t>331 00 71400</t>
  </si>
  <si>
    <t>371 00 71400</t>
  </si>
  <si>
    <t>Софинансирование части  дополнительных расходов на повышение минимального размера оплаты труда</t>
  </si>
  <si>
    <t xml:space="preserve">Научно-исследовательские опытно-конструкторские работы 
</t>
  </si>
  <si>
    <t>371 00 90040</t>
  </si>
  <si>
    <t>Прочие мероприятия по благоустройству (городская среда)</t>
  </si>
  <si>
    <t>521 00 S8080</t>
  </si>
  <si>
    <t>880</t>
  </si>
  <si>
    <t>Специальные расходы</t>
  </si>
  <si>
    <t>251 00 90010</t>
  </si>
  <si>
    <t>331 00 90020</t>
  </si>
  <si>
    <t>Прочие мероприятия в сфере дорожной деятельности в отношении автомобильных дорог общего пользования местного значения осуществляемых за счет бюджетных ассигнований муниципальных дорожных фондов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</si>
  <si>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«О мероприятиях по реализации государственной социальной политики</t>
  </si>
  <si>
    <t>Уплата  иных платежей</t>
  </si>
  <si>
    <t>231 00 S8080</t>
  </si>
  <si>
    <t>53 1 00 S8440</t>
  </si>
  <si>
    <t>53 1 00 L5270</t>
  </si>
  <si>
    <t>Софинансирование государственной поддержки малого и среднего предпринимательства</t>
  </si>
  <si>
    <t>Софинансирование программ развития малого и среднего предпринимательства</t>
  </si>
  <si>
    <t>Иные межбюджетные ассигнования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</si>
  <si>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</si>
  <si>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Поддержка муниципальных программ развития малого и среднего предпринимательства</t>
  </si>
  <si>
    <t xml:space="preserve">к Решению муниципального Совета </t>
  </si>
  <si>
    <t>от "19"декабря    2018 года № 131</t>
  </si>
  <si>
    <t>от "19" декабря   2018 года №  131</t>
  </si>
  <si>
    <t xml:space="preserve">к   Решению муниципального Совета </t>
  </si>
  <si>
    <t>от "19" декабря    2018  года №  131</t>
  </si>
  <si>
    <t>от  "19"  декабря   2018 года № 131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</si>
  <si>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из бюджетов сельских поселений</t>
  </si>
  <si>
    <t>000 2 19 25527 10 0000 151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</si>
</sst>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#,##0.0"/>
    <numFmt numFmtId="171" formatCode="_-* #,##0.0\ _₽_-;\-* #,##0.0\ _₽_-;_-* &quot;-&quot;?\ _₽_-;_-@_-"/>
    <numFmt numFmtId="172" formatCode="#,##0.0_ ;\-#,##0.0\ "/>
    <numFmt numFmtId="173" formatCode="0.000"/>
    <numFmt numFmtId="174" formatCode="_-* #,##0.0000000\ _₽_-;\-* #,##0.0000000\ _₽_-;_-* &quot;-&quot;???????\ _₽_-;_-@_-"/>
    <numFmt numFmtId="175" formatCode="_-* #,##0.000\ _₽_-;\-* #,##0.000\ _₽_-;_-* &quot;-&quot;???\ _₽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i/>
      <sz val="8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justify" vertical="top"/>
    </xf>
    <xf numFmtId="0" fontId="3" fillId="0" borderId="11" xfId="52" applyFont="1" applyFill="1" applyBorder="1" applyAlignment="1">
      <alignment vertical="top" wrapText="1"/>
      <protection/>
    </xf>
    <xf numFmtId="0" fontId="3" fillId="0" borderId="11" xfId="0" applyFont="1" applyBorder="1" applyAlignment="1">
      <alignment horizontal="justify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justify" vertical="top"/>
    </xf>
    <xf numFmtId="0" fontId="3" fillId="0" borderId="11" xfId="59" applyNumberFormat="1" applyFont="1" applyFill="1" applyBorder="1" applyAlignment="1">
      <alignment horizontal="justify" vertical="top"/>
    </xf>
    <xf numFmtId="0" fontId="3" fillId="0" borderId="11" xfId="59" applyNumberFormat="1" applyFont="1" applyFill="1" applyBorder="1" applyAlignment="1">
      <alignment horizontal="justify" vertical="top" wrapText="1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7" fontId="3" fillId="0" borderId="10" xfId="59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top" wrapText="1"/>
    </xf>
    <xf numFmtId="49" fontId="52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5" fillId="0" borderId="0" xfId="0" applyNumberFormat="1" applyFont="1" applyAlignment="1">
      <alignment horizontal="right" vertical="top" wrapText="1"/>
    </xf>
    <xf numFmtId="166" fontId="5" fillId="0" borderId="0" xfId="0" applyNumberFormat="1" applyFont="1" applyAlignment="1">
      <alignment horizontal="right" wrapText="1"/>
    </xf>
    <xf numFmtId="166" fontId="5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justify"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49" fontId="5" fillId="0" borderId="0" xfId="0" applyNumberFormat="1" applyFont="1" applyAlignment="1">
      <alignment horizontal="left" wrapText="1"/>
    </xf>
    <xf numFmtId="0" fontId="9" fillId="0" borderId="0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3" fillId="0" borderId="11" xfId="59" applyNumberFormat="1" applyFont="1" applyFill="1" applyBorder="1" applyAlignment="1">
      <alignment horizontal="center"/>
    </xf>
    <xf numFmtId="167" fontId="3" fillId="0" borderId="11" xfId="59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right" vertical="top"/>
    </xf>
    <xf numFmtId="167" fontId="3" fillId="0" borderId="10" xfId="59" applyNumberFormat="1" applyFont="1" applyFill="1" applyBorder="1" applyAlignment="1">
      <alignment horizontal="center" vertical="center"/>
    </xf>
    <xf numFmtId="167" fontId="3" fillId="0" borderId="11" xfId="59" applyNumberFormat="1" applyFont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66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top"/>
    </xf>
    <xf numFmtId="0" fontId="5" fillId="0" borderId="11" xfId="0" applyFont="1" applyFill="1" applyBorder="1" applyAlignment="1">
      <alignment horizontal="left" vertical="top" wrapText="1"/>
    </xf>
    <xf numFmtId="49" fontId="5" fillId="0" borderId="17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/>
    </xf>
    <xf numFmtId="9" fontId="1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5" fillId="0" borderId="1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49" fontId="8" fillId="0" borderId="1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169" fontId="12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 vertical="center"/>
    </xf>
    <xf numFmtId="0" fontId="8" fillId="0" borderId="11" xfId="52" applyFont="1" applyFill="1" applyBorder="1" applyAlignment="1">
      <alignment vertical="top" wrapText="1"/>
      <protection/>
    </xf>
    <xf numFmtId="49" fontId="8" fillId="0" borderId="11" xfId="52" applyNumberFormat="1" applyFont="1" applyBorder="1" applyAlignment="1">
      <alignment horizontal="center" vertical="center"/>
      <protection/>
    </xf>
    <xf numFmtId="49" fontId="8" fillId="0" borderId="15" xfId="52" applyNumberFormat="1" applyFont="1" applyBorder="1" applyAlignment="1">
      <alignment horizontal="center" vertical="center"/>
      <protection/>
    </xf>
    <xf numFmtId="0" fontId="5" fillId="0" borderId="11" xfId="52" applyFont="1" applyFill="1" applyBorder="1" applyAlignment="1">
      <alignment vertical="top" wrapText="1"/>
      <protection/>
    </xf>
    <xf numFmtId="49" fontId="5" fillId="0" borderId="11" xfId="52" applyNumberFormat="1" applyFont="1" applyBorder="1" applyAlignment="1">
      <alignment horizontal="center" vertical="center"/>
      <protection/>
    </xf>
    <xf numFmtId="49" fontId="5" fillId="0" borderId="15" xfId="52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justify" vertical="top"/>
    </xf>
    <xf numFmtId="0" fontId="5" fillId="0" borderId="12" xfId="0" applyFont="1" applyBorder="1" applyAlignment="1">
      <alignment horizontal="justify" vertical="top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167" fontId="8" fillId="0" borderId="10" xfId="59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7" fontId="5" fillId="0" borderId="10" xfId="59" applyNumberFormat="1" applyFont="1" applyBorder="1" applyAlignment="1">
      <alignment horizontal="center" vertical="center"/>
    </xf>
    <xf numFmtId="168" fontId="8" fillId="0" borderId="10" xfId="59" applyNumberFormat="1" applyFont="1" applyBorder="1" applyAlignment="1">
      <alignment horizontal="center" vertical="center"/>
    </xf>
    <xf numFmtId="168" fontId="5" fillId="0" borderId="10" xfId="59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68" fontId="5" fillId="0" borderId="11" xfId="59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justify" vertical="top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top"/>
    </xf>
    <xf numFmtId="0" fontId="5" fillId="0" borderId="14" xfId="0" applyFont="1" applyBorder="1" applyAlignment="1">
      <alignment horizontal="justify" vertical="top"/>
    </xf>
    <xf numFmtId="0" fontId="5" fillId="0" borderId="15" xfId="0" applyFont="1" applyBorder="1" applyAlignment="1">
      <alignment horizontal="justify" vertical="top"/>
    </xf>
    <xf numFmtId="0" fontId="8" fillId="0" borderId="11" xfId="59" applyNumberFormat="1" applyFont="1" applyFill="1" applyBorder="1" applyAlignment="1">
      <alignment horizontal="justify" vertical="top"/>
    </xf>
    <xf numFmtId="0" fontId="8" fillId="0" borderId="10" xfId="0" applyFont="1" applyFill="1" applyBorder="1" applyAlignment="1">
      <alignment horizontal="center" vertical="center"/>
    </xf>
    <xf numFmtId="165" fontId="8" fillId="0" borderId="10" xfId="59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5" fillId="0" borderId="11" xfId="59" applyNumberFormat="1" applyFont="1" applyFill="1" applyBorder="1" applyAlignment="1">
      <alignment horizontal="justify" vertical="top"/>
    </xf>
    <xf numFmtId="0" fontId="5" fillId="0" borderId="13" xfId="0" applyFont="1" applyFill="1" applyBorder="1" applyAlignment="1" quotePrefix="1">
      <alignment horizontal="center" vertical="center"/>
    </xf>
    <xf numFmtId="0" fontId="5" fillId="0" borderId="11" xfId="59" applyNumberFormat="1" applyFont="1" applyFill="1" applyBorder="1" applyAlignment="1">
      <alignment horizontal="justify" vertical="top" wrapText="1"/>
    </xf>
    <xf numFmtId="0" fontId="8" fillId="0" borderId="15" xfId="0" applyFont="1" applyBorder="1" applyAlignment="1">
      <alignment horizontal="justify" vertical="top"/>
    </xf>
    <xf numFmtId="0" fontId="8" fillId="0" borderId="10" xfId="0" applyFont="1" applyFill="1" applyBorder="1" applyAlignment="1">
      <alignment horizontal="justify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0" fontId="3" fillId="0" borderId="11" xfId="0" applyFont="1" applyFill="1" applyBorder="1" applyAlignment="1">
      <alignment horizontal="justify" vertical="top"/>
    </xf>
    <xf numFmtId="49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4" xfId="0" applyNumberFormat="1" applyFont="1" applyBorder="1" applyAlignment="1">
      <alignment horizontal="left" wrapText="1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wrapText="1"/>
    </xf>
    <xf numFmtId="0" fontId="15" fillId="0" borderId="18" xfId="0" applyFont="1" applyBorder="1" applyAlignment="1">
      <alignment horizontal="center" vertical="center"/>
    </xf>
    <xf numFmtId="171" fontId="7" fillId="0" borderId="19" xfId="0" applyNumberFormat="1" applyFont="1" applyBorder="1" applyAlignment="1">
      <alignment horizontal="center" vertical="center"/>
    </xf>
    <xf numFmtId="171" fontId="7" fillId="0" borderId="11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71" fontId="8" fillId="0" borderId="11" xfId="59" applyNumberFormat="1" applyFont="1" applyFill="1" applyBorder="1" applyAlignment="1">
      <alignment horizontal="center"/>
    </xf>
    <xf numFmtId="171" fontId="5" fillId="0" borderId="11" xfId="59" applyNumberFormat="1" applyFont="1" applyFill="1" applyBorder="1" applyAlignment="1">
      <alignment horizontal="center"/>
    </xf>
    <xf numFmtId="171" fontId="8" fillId="0" borderId="10" xfId="59" applyNumberFormat="1" applyFont="1" applyBorder="1" applyAlignment="1">
      <alignment horizontal="center"/>
    </xf>
    <xf numFmtId="171" fontId="5" fillId="0" borderId="10" xfId="59" applyNumberFormat="1" applyFont="1" applyBorder="1" applyAlignment="1">
      <alignment horizontal="center"/>
    </xf>
    <xf numFmtId="171" fontId="5" fillId="0" borderId="10" xfId="59" applyNumberFormat="1" applyFont="1" applyFill="1" applyBorder="1" applyAlignment="1">
      <alignment horizontal="center"/>
    </xf>
    <xf numFmtId="171" fontId="8" fillId="0" borderId="10" xfId="59" applyNumberFormat="1" applyFont="1" applyFill="1" applyBorder="1" applyAlignment="1">
      <alignment horizontal="center"/>
    </xf>
    <xf numFmtId="171" fontId="5" fillId="0" borderId="10" xfId="61" applyNumberFormat="1" applyFont="1" applyFill="1" applyBorder="1" applyAlignment="1">
      <alignment horizontal="center"/>
    </xf>
    <xf numFmtId="171" fontId="5" fillId="0" borderId="12" xfId="59" applyNumberFormat="1" applyFont="1" applyFill="1" applyBorder="1" applyAlignment="1">
      <alignment horizontal="center"/>
    </xf>
    <xf numFmtId="171" fontId="8" fillId="0" borderId="12" xfId="59" applyNumberFormat="1" applyFont="1" applyFill="1" applyBorder="1" applyAlignment="1">
      <alignment horizontal="center"/>
    </xf>
    <xf numFmtId="171" fontId="8" fillId="0" borderId="11" xfId="59" applyNumberFormat="1" applyFont="1" applyBorder="1" applyAlignment="1">
      <alignment horizontal="center"/>
    </xf>
    <xf numFmtId="171" fontId="3" fillId="0" borderId="11" xfId="59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171" fontId="5" fillId="0" borderId="11" xfId="59" applyNumberFormat="1" applyFont="1" applyBorder="1" applyAlignment="1">
      <alignment horizontal="center"/>
    </xf>
    <xf numFmtId="167" fontId="5" fillId="0" borderId="17" xfId="0" applyNumberFormat="1" applyFont="1" applyFill="1" applyBorder="1" applyAlignment="1">
      <alignment horizontal="right"/>
    </xf>
    <xf numFmtId="171" fontId="15" fillId="0" borderId="12" xfId="0" applyNumberFormat="1" applyFont="1" applyBorder="1" applyAlignment="1">
      <alignment horizontal="center" vertical="center"/>
    </xf>
    <xf numFmtId="171" fontId="7" fillId="0" borderId="18" xfId="0" applyNumberFormat="1" applyFont="1" applyBorder="1" applyAlignment="1">
      <alignment horizontal="center" vertical="center"/>
    </xf>
    <xf numFmtId="171" fontId="15" fillId="0" borderId="18" xfId="0" applyNumberFormat="1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center" vertical="center"/>
    </xf>
    <xf numFmtId="171" fontId="5" fillId="0" borderId="18" xfId="59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53" fillId="0" borderId="13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68" fontId="5" fillId="0" borderId="11" xfId="59" applyNumberFormat="1" applyFont="1" applyFill="1" applyBorder="1" applyAlignment="1">
      <alignment horizontal="center" vertical="center"/>
    </xf>
    <xf numFmtId="172" fontId="5" fillId="0" borderId="11" xfId="59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top"/>
    </xf>
    <xf numFmtId="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" fillId="0" borderId="15" xfId="0" applyFont="1" applyFill="1" applyBorder="1" applyAlignment="1">
      <alignment horizontal="justify" vertical="top"/>
    </xf>
    <xf numFmtId="0" fontId="13" fillId="0" borderId="12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59</xdr:row>
      <xdr:rowOff>85725</xdr:rowOff>
    </xdr:from>
    <xdr:to>
      <xdr:col>1</xdr:col>
      <xdr:colOff>1428750</xdr:colOff>
      <xdr:row>61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533775" y="15678150"/>
          <a:ext cx="0" cy="257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8;&#1072;&#1073;&#1086;&#1095;&#1080;&#1081;%20&#1089;&#1090;&#1086;&#1083;%202\&#1092;&#1083;&#1077;&#1096;&#1082;&#1072;\2016\&#1041;&#1102;&#1076;&#1078;&#1077;&#1090;%202017\&#1041;&#1102;&#1076;&#1078;&#1077;&#1090;%202017&#1075;%20(&#1095;&#1077;&#1088;&#1085;&#1086;&#1074;&#1080;&#1082;)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.соц.экон.разв."/>
      <sheetName val="фин.план"/>
      <sheetName val="ожид.дох."/>
      <sheetName val="ожид.расх."/>
      <sheetName val="ведомств исполнение"/>
      <sheetName val="норм.распр.дох.прил.№1"/>
      <sheetName val="адм.финан.дефиц.прил.3"/>
      <sheetName val="прил.№4"/>
      <sheetName val="прил.№6на"/>
      <sheetName val="ведомств ПРИЛ №8"/>
      <sheetName val="дох.прил.№5 на"/>
      <sheetName val="Приложение №7"/>
      <sheetName val="расчет главы"/>
      <sheetName val="расч.расх.0104"/>
      <sheetName val="ФОТ по окладам"/>
      <sheetName val="по факту"/>
      <sheetName val="расч. 01 13"/>
      <sheetName val="03 09"/>
      <sheetName val="03 10"/>
      <sheetName val="04 09"/>
      <sheetName val="04 12"/>
      <sheetName val="05 01"/>
      <sheetName val="05 02"/>
      <sheetName val="05 03 осв"/>
      <sheetName val="05 03 захор"/>
      <sheetName val="05 03 общ"/>
      <sheetName val="расч.расх.клуб"/>
      <sheetName val="ФОТ клуб"/>
      <sheetName val="ФОТ факт"/>
      <sheetName val="льг.кв.пл.клуб"/>
      <sheetName val="расх.библ."/>
      <sheetName val="ФОТ библ."/>
      <sheetName val="льг.кв.пл.библ."/>
      <sheetName val="расч.расх 1102"/>
      <sheetName val="10 01"/>
    </sheetNames>
    <sheetDataSet>
      <sheetData sheetId="9">
        <row r="23">
          <cell r="G23">
            <v>0</v>
          </cell>
        </row>
        <row r="224">
          <cell r="G2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90" zoomScaleSheetLayoutView="90" zoomScalePageLayoutView="0" workbookViewId="0" topLeftCell="A1">
      <selection activeCell="D9" sqref="D9"/>
    </sheetView>
  </sheetViews>
  <sheetFormatPr defaultColWidth="9.00390625" defaultRowHeight="12.75"/>
  <cols>
    <col min="1" max="1" width="53.00390625" style="0" customWidth="1"/>
    <col min="2" max="2" width="23.625" style="0" customWidth="1"/>
    <col min="3" max="3" width="11.875" style="0" customWidth="1"/>
  </cols>
  <sheetData>
    <row r="1" spans="1:6" ht="12.75">
      <c r="A1" s="223" t="s">
        <v>261</v>
      </c>
      <c r="B1" s="223"/>
      <c r="C1" s="223"/>
      <c r="D1" s="2"/>
      <c r="E1" s="2"/>
      <c r="F1" s="2"/>
    </row>
    <row r="2" spans="1:6" ht="12.75">
      <c r="A2" s="223" t="s">
        <v>382</v>
      </c>
      <c r="B2" s="223"/>
      <c r="C2" s="223"/>
      <c r="D2" s="2"/>
      <c r="E2" s="2"/>
      <c r="F2" s="2"/>
    </row>
    <row r="3" spans="1:6" ht="12.75">
      <c r="A3" s="223" t="s">
        <v>33</v>
      </c>
      <c r="B3" s="223"/>
      <c r="C3" s="223"/>
      <c r="D3" s="2"/>
      <c r="E3" s="2"/>
      <c r="F3" s="2"/>
    </row>
    <row r="4" spans="1:6" ht="12.75">
      <c r="A4" s="223" t="s">
        <v>384</v>
      </c>
      <c r="B4" s="223"/>
      <c r="C4" s="223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8.75">
      <c r="A6" s="221" t="s">
        <v>99</v>
      </c>
      <c r="B6" s="221"/>
      <c r="C6" s="221"/>
      <c r="D6" s="2"/>
      <c r="E6" s="2"/>
      <c r="F6" s="2"/>
    </row>
    <row r="7" spans="1:6" ht="18.75">
      <c r="A7" s="222" t="s">
        <v>241</v>
      </c>
      <c r="B7" s="222"/>
      <c r="C7" s="22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25.5">
      <c r="A10" s="15" t="s">
        <v>49</v>
      </c>
      <c r="B10" s="17" t="s">
        <v>95</v>
      </c>
      <c r="C10" s="17" t="s">
        <v>96</v>
      </c>
      <c r="D10" s="2"/>
      <c r="E10" s="2"/>
      <c r="F10" s="2"/>
    </row>
    <row r="11" spans="1:6" ht="25.5">
      <c r="A11" s="32" t="s">
        <v>94</v>
      </c>
      <c r="B11" s="19" t="s">
        <v>168</v>
      </c>
      <c r="C11" s="175">
        <f>C12+C16</f>
        <v>7305.586049999998</v>
      </c>
      <c r="D11" s="2"/>
      <c r="E11" s="2">
        <v>7305.6</v>
      </c>
      <c r="F11" s="2"/>
    </row>
    <row r="12" spans="1:6" ht="12.75">
      <c r="A12" s="33" t="s">
        <v>50</v>
      </c>
      <c r="B12" s="19" t="s">
        <v>169</v>
      </c>
      <c r="C12" s="176">
        <f>C13</f>
        <v>-35352.618</v>
      </c>
      <c r="D12" s="2"/>
      <c r="E12" s="103"/>
      <c r="F12" s="2"/>
    </row>
    <row r="13" spans="1:6" ht="12.75">
      <c r="A13" s="32" t="s">
        <v>51</v>
      </c>
      <c r="B13" s="18" t="s">
        <v>170</v>
      </c>
      <c r="C13" s="177">
        <f>C14</f>
        <v>-35352.618</v>
      </c>
      <c r="D13" s="2"/>
      <c r="E13" s="2"/>
      <c r="F13" s="2"/>
    </row>
    <row r="14" spans="1:6" ht="12.75">
      <c r="A14" s="34" t="s">
        <v>52</v>
      </c>
      <c r="B14" s="18" t="s">
        <v>171</v>
      </c>
      <c r="C14" s="177">
        <f>C15</f>
        <v>-35352.618</v>
      </c>
      <c r="D14" s="2"/>
      <c r="E14" s="2"/>
      <c r="F14" s="2"/>
    </row>
    <row r="15" spans="1:6" ht="25.5">
      <c r="A15" s="35" t="s">
        <v>97</v>
      </c>
      <c r="B15" s="18" t="s">
        <v>172</v>
      </c>
      <c r="C15" s="175">
        <f>-'Приложение 5'!C43</f>
        <v>-35352.618</v>
      </c>
      <c r="D15" s="2"/>
      <c r="E15" s="2"/>
      <c r="F15" s="2"/>
    </row>
    <row r="16" spans="1:6" ht="12.75">
      <c r="A16" s="32" t="s">
        <v>34</v>
      </c>
      <c r="B16" s="19" t="s">
        <v>173</v>
      </c>
      <c r="C16" s="177">
        <f>C17</f>
        <v>42658.20405</v>
      </c>
      <c r="D16" s="2"/>
      <c r="E16" s="2"/>
      <c r="F16" s="2"/>
    </row>
    <row r="17" spans="1:6" ht="12.75">
      <c r="A17" s="32" t="s">
        <v>35</v>
      </c>
      <c r="B17" s="18" t="s">
        <v>174</v>
      </c>
      <c r="C17" s="177">
        <f>C18</f>
        <v>42658.20405</v>
      </c>
      <c r="D17" s="2"/>
      <c r="E17" s="2"/>
      <c r="F17" s="2"/>
    </row>
    <row r="18" spans="1:6" ht="12.75">
      <c r="A18" s="32" t="s">
        <v>36</v>
      </c>
      <c r="B18" s="18" t="s">
        <v>175</v>
      </c>
      <c r="C18" s="177">
        <f>C19</f>
        <v>42658.20405</v>
      </c>
      <c r="D18" s="2"/>
      <c r="E18" s="2"/>
      <c r="F18" s="2"/>
    </row>
    <row r="19" spans="1:6" ht="25.5">
      <c r="A19" s="32" t="s">
        <v>98</v>
      </c>
      <c r="B19" s="18" t="s">
        <v>176</v>
      </c>
      <c r="C19" s="175">
        <f>'Приложение 8'!G314</f>
        <v>42658.20405</v>
      </c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</sheetData>
  <sheetProtection/>
  <mergeCells count="6">
    <mergeCell ref="A6:C6"/>
    <mergeCell ref="A7:C7"/>
    <mergeCell ref="A1:C1"/>
    <mergeCell ref="A2:C2"/>
    <mergeCell ref="A3:C3"/>
    <mergeCell ref="A4:C4"/>
  </mergeCells>
  <printOptions horizontalCentered="1"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6"/>
  <sheetViews>
    <sheetView view="pageBreakPreview" zoomScale="110" zoomScaleSheetLayoutView="110" zoomScalePageLayoutView="0" workbookViewId="0" topLeftCell="A1">
      <selection activeCell="G117" sqref="A1:G117"/>
    </sheetView>
  </sheetViews>
  <sheetFormatPr defaultColWidth="9.00390625" defaultRowHeight="12.75"/>
  <cols>
    <col min="1" max="1" width="49.125" style="155" customWidth="1"/>
    <col min="2" max="2" width="7.00390625" style="2" customWidth="1"/>
    <col min="3" max="3" width="6.75390625" style="2" customWidth="1"/>
    <col min="4" max="4" width="7.00390625" style="2" customWidth="1"/>
    <col min="5" max="5" width="12.625" style="2" customWidth="1"/>
    <col min="6" max="6" width="9.125" style="2" customWidth="1"/>
    <col min="7" max="7" width="11.875" style="103" customWidth="1"/>
    <col min="8" max="8" width="15.875" style="2" bestFit="1" customWidth="1"/>
    <col min="9" max="9" width="13.25390625" style="2" bestFit="1" customWidth="1"/>
    <col min="10" max="16384" width="9.125" style="2" customWidth="1"/>
  </cols>
  <sheetData>
    <row r="1" spans="1:7" ht="12.75">
      <c r="A1" s="226" t="s">
        <v>260</v>
      </c>
      <c r="B1" s="226"/>
      <c r="C1" s="226"/>
      <c r="D1" s="226"/>
      <c r="E1" s="226"/>
      <c r="F1" s="226"/>
      <c r="G1" s="226"/>
    </row>
    <row r="2" spans="1:8" ht="12.75">
      <c r="A2" s="227" t="s">
        <v>385</v>
      </c>
      <c r="B2" s="227"/>
      <c r="C2" s="227"/>
      <c r="D2" s="227"/>
      <c r="E2" s="227"/>
      <c r="F2" s="227"/>
      <c r="G2" s="227"/>
      <c r="H2" s="67"/>
    </row>
    <row r="3" spans="1:7" ht="12.75" customHeight="1">
      <c r="A3" s="228" t="s">
        <v>33</v>
      </c>
      <c r="B3" s="228"/>
      <c r="C3" s="228"/>
      <c r="D3" s="228"/>
      <c r="E3" s="228"/>
      <c r="F3" s="228"/>
      <c r="G3" s="228"/>
    </row>
    <row r="4" spans="1:7" ht="12.75" customHeight="1">
      <c r="A4" s="228" t="s">
        <v>387</v>
      </c>
      <c r="B4" s="228"/>
      <c r="C4" s="228"/>
      <c r="D4" s="228"/>
      <c r="E4" s="228"/>
      <c r="F4" s="228"/>
      <c r="G4" s="228"/>
    </row>
    <row r="5" spans="1:7" ht="12.75" customHeight="1">
      <c r="A5" s="43"/>
      <c r="B5" s="68"/>
      <c r="C5" s="68"/>
      <c r="D5" s="68"/>
      <c r="E5" s="68"/>
      <c r="F5" s="68"/>
      <c r="G5" s="44"/>
    </row>
    <row r="6" spans="1:7" ht="12.75" customHeight="1">
      <c r="A6" s="43"/>
      <c r="B6" s="68"/>
      <c r="C6" s="68"/>
      <c r="D6" s="68"/>
      <c r="E6" s="68"/>
      <c r="F6" s="68"/>
      <c r="G6" s="44"/>
    </row>
    <row r="7" spans="1:7" ht="12.75">
      <c r="A7" s="69"/>
      <c r="B7" s="70"/>
      <c r="C7" s="71"/>
      <c r="D7" s="71"/>
      <c r="E7" s="36"/>
      <c r="F7" s="37"/>
      <c r="G7" s="45"/>
    </row>
    <row r="8" spans="1:7" ht="18.75">
      <c r="A8" s="225" t="s">
        <v>243</v>
      </c>
      <c r="B8" s="225"/>
      <c r="C8" s="225"/>
      <c r="D8" s="225"/>
      <c r="E8" s="225"/>
      <c r="F8" s="225"/>
      <c r="G8" s="225"/>
    </row>
    <row r="9" spans="1:7" ht="18.75">
      <c r="A9" s="225" t="s">
        <v>242</v>
      </c>
      <c r="B9" s="225"/>
      <c r="C9" s="225"/>
      <c r="D9" s="225"/>
      <c r="E9" s="225"/>
      <c r="F9" s="225"/>
      <c r="G9" s="225"/>
    </row>
    <row r="10" spans="1:7" ht="12.75">
      <c r="A10" s="224"/>
      <c r="B10" s="224"/>
      <c r="C10" s="224"/>
      <c r="D10" s="224"/>
      <c r="E10" s="224"/>
      <c r="F10" s="224"/>
      <c r="G10" s="72"/>
    </row>
    <row r="11" spans="1:7" ht="12.75">
      <c r="A11" s="73"/>
      <c r="B11" s="74"/>
      <c r="C11" s="75"/>
      <c r="D11" s="75"/>
      <c r="E11" s="76"/>
      <c r="F11" s="75"/>
      <c r="G11" s="77"/>
    </row>
    <row r="12" spans="1:7" ht="22.5">
      <c r="A12" s="78" t="s">
        <v>12</v>
      </c>
      <c r="B12" s="79" t="s">
        <v>46</v>
      </c>
      <c r="C12" s="80" t="s">
        <v>13</v>
      </c>
      <c r="D12" s="80" t="s">
        <v>100</v>
      </c>
      <c r="E12" s="81" t="s">
        <v>22</v>
      </c>
      <c r="F12" s="80" t="s">
        <v>101</v>
      </c>
      <c r="G12" s="82" t="s">
        <v>177</v>
      </c>
    </row>
    <row r="13" spans="1:7" ht="12.75">
      <c r="A13" s="83">
        <v>1</v>
      </c>
      <c r="B13" s="84">
        <v>2</v>
      </c>
      <c r="C13" s="85">
        <v>3</v>
      </c>
      <c r="D13" s="85">
        <v>4</v>
      </c>
      <c r="E13" s="86">
        <v>5</v>
      </c>
      <c r="F13" s="85">
        <v>6</v>
      </c>
      <c r="G13" s="87">
        <v>7</v>
      </c>
    </row>
    <row r="14" spans="1:7" ht="12.75">
      <c r="A14" s="88" t="s">
        <v>14</v>
      </c>
      <c r="B14" s="89" t="s">
        <v>67</v>
      </c>
      <c r="C14" s="90" t="s">
        <v>8</v>
      </c>
      <c r="D14" s="91"/>
      <c r="E14" s="92"/>
      <c r="F14" s="93"/>
      <c r="G14" s="178">
        <f>G15+G32+G62+G66+G58+G53+G22</f>
        <v>12907.078</v>
      </c>
    </row>
    <row r="15" spans="1:9" ht="21">
      <c r="A15" s="94" t="s">
        <v>27</v>
      </c>
      <c r="B15" s="89" t="s">
        <v>67</v>
      </c>
      <c r="C15" s="90" t="s">
        <v>8</v>
      </c>
      <c r="D15" s="90" t="s">
        <v>15</v>
      </c>
      <c r="E15" s="90"/>
      <c r="F15" s="93"/>
      <c r="G15" s="178">
        <f>G16</f>
        <v>904.82</v>
      </c>
      <c r="I15" s="159"/>
    </row>
    <row r="16" spans="1:7" ht="22.5">
      <c r="A16" s="95" t="s">
        <v>113</v>
      </c>
      <c r="B16" s="96" t="s">
        <v>67</v>
      </c>
      <c r="C16" s="97" t="s">
        <v>8</v>
      </c>
      <c r="D16" s="97" t="s">
        <v>15</v>
      </c>
      <c r="E16" s="97" t="s">
        <v>197</v>
      </c>
      <c r="F16" s="75"/>
      <c r="G16" s="179">
        <f>G17</f>
        <v>904.82</v>
      </c>
    </row>
    <row r="17" spans="1:7" ht="12.75">
      <c r="A17" s="98" t="s">
        <v>37</v>
      </c>
      <c r="B17" s="96" t="s">
        <v>67</v>
      </c>
      <c r="C17" s="97" t="s">
        <v>8</v>
      </c>
      <c r="D17" s="97" t="s">
        <v>15</v>
      </c>
      <c r="E17" s="97" t="s">
        <v>198</v>
      </c>
      <c r="F17" s="75"/>
      <c r="G17" s="179">
        <f>G18</f>
        <v>904.82</v>
      </c>
    </row>
    <row r="18" spans="1:8" ht="22.5">
      <c r="A18" s="99" t="s">
        <v>114</v>
      </c>
      <c r="B18" s="96" t="s">
        <v>67</v>
      </c>
      <c r="C18" s="97" t="s">
        <v>8</v>
      </c>
      <c r="D18" s="97" t="s">
        <v>15</v>
      </c>
      <c r="E18" s="97" t="s">
        <v>199</v>
      </c>
      <c r="F18" s="100" t="s">
        <v>104</v>
      </c>
      <c r="G18" s="179">
        <f>G19</f>
        <v>904.82</v>
      </c>
      <c r="H18" s="101"/>
    </row>
    <row r="19" spans="1:8" ht="22.5">
      <c r="A19" s="99" t="s">
        <v>115</v>
      </c>
      <c r="B19" s="96" t="s">
        <v>67</v>
      </c>
      <c r="C19" s="97" t="s">
        <v>8</v>
      </c>
      <c r="D19" s="97" t="s">
        <v>15</v>
      </c>
      <c r="E19" s="97" t="s">
        <v>199</v>
      </c>
      <c r="F19" s="100" t="s">
        <v>153</v>
      </c>
      <c r="G19" s="179">
        <f>G20+G21</f>
        <v>904.82</v>
      </c>
      <c r="H19" s="101"/>
    </row>
    <row r="20" spans="1:10" ht="12" customHeight="1">
      <c r="A20" s="99" t="s">
        <v>191</v>
      </c>
      <c r="B20" s="96" t="s">
        <v>67</v>
      </c>
      <c r="C20" s="97" t="s">
        <v>8</v>
      </c>
      <c r="D20" s="97" t="s">
        <v>15</v>
      </c>
      <c r="E20" s="97" t="s">
        <v>199</v>
      </c>
      <c r="F20" s="100" t="s">
        <v>154</v>
      </c>
      <c r="G20" s="179">
        <v>706.32</v>
      </c>
      <c r="H20" s="161"/>
      <c r="J20" s="103"/>
    </row>
    <row r="21" spans="1:8" ht="33.75">
      <c r="A21" s="104" t="s">
        <v>189</v>
      </c>
      <c r="B21" s="96" t="s">
        <v>67</v>
      </c>
      <c r="C21" s="97" t="s">
        <v>8</v>
      </c>
      <c r="D21" s="97" t="s">
        <v>15</v>
      </c>
      <c r="E21" s="97" t="s">
        <v>199</v>
      </c>
      <c r="F21" s="100" t="s">
        <v>190</v>
      </c>
      <c r="G21" s="179">
        <v>198.5</v>
      </c>
      <c r="H21" s="161"/>
    </row>
    <row r="22" spans="1:8" ht="36.75" customHeight="1" hidden="1">
      <c r="A22" s="105" t="s">
        <v>185</v>
      </c>
      <c r="B22" s="90" t="s">
        <v>67</v>
      </c>
      <c r="C22" s="90" t="s">
        <v>8</v>
      </c>
      <c r="D22" s="90" t="s">
        <v>43</v>
      </c>
      <c r="E22" s="90"/>
      <c r="F22" s="90"/>
      <c r="G22" s="180">
        <f>G23</f>
        <v>0</v>
      </c>
      <c r="H22" s="102"/>
    </row>
    <row r="23" spans="1:8" ht="24" customHeight="1" hidden="1">
      <c r="A23" s="95" t="s">
        <v>186</v>
      </c>
      <c r="B23" s="97" t="s">
        <v>67</v>
      </c>
      <c r="C23" s="97" t="s">
        <v>8</v>
      </c>
      <c r="D23" s="97" t="s">
        <v>43</v>
      </c>
      <c r="E23" s="97" t="s">
        <v>201</v>
      </c>
      <c r="F23" s="97"/>
      <c r="G23" s="181">
        <f>G24</f>
        <v>0</v>
      </c>
      <c r="H23" s="102"/>
    </row>
    <row r="24" spans="1:8" ht="24.75" customHeight="1" hidden="1">
      <c r="A24" s="95" t="s">
        <v>187</v>
      </c>
      <c r="B24" s="97" t="s">
        <v>67</v>
      </c>
      <c r="C24" s="97" t="s">
        <v>8</v>
      </c>
      <c r="D24" s="97" t="s">
        <v>43</v>
      </c>
      <c r="E24" s="97" t="s">
        <v>200</v>
      </c>
      <c r="F24" s="97"/>
      <c r="G24" s="181">
        <f>G25</f>
        <v>0</v>
      </c>
      <c r="H24" s="102"/>
    </row>
    <row r="25" spans="1:8" ht="24" customHeight="1" hidden="1">
      <c r="A25" s="106" t="s">
        <v>114</v>
      </c>
      <c r="B25" s="97" t="s">
        <v>67</v>
      </c>
      <c r="C25" s="97" t="s">
        <v>8</v>
      </c>
      <c r="D25" s="97" t="s">
        <v>43</v>
      </c>
      <c r="E25" s="97" t="s">
        <v>202</v>
      </c>
      <c r="F25" s="97"/>
      <c r="G25" s="181">
        <f>G26+G31</f>
        <v>0</v>
      </c>
      <c r="H25" s="102"/>
    </row>
    <row r="26" spans="1:8" ht="27.75" customHeight="1" hidden="1">
      <c r="A26" s="106" t="s">
        <v>188</v>
      </c>
      <c r="B26" s="97" t="s">
        <v>67</v>
      </c>
      <c r="C26" s="97" t="s">
        <v>8</v>
      </c>
      <c r="D26" s="97" t="s">
        <v>43</v>
      </c>
      <c r="E26" s="97" t="s">
        <v>202</v>
      </c>
      <c r="F26" s="97" t="s">
        <v>153</v>
      </c>
      <c r="G26" s="181">
        <f>G27+G29</f>
        <v>0</v>
      </c>
      <c r="H26" s="102"/>
    </row>
    <row r="27" spans="1:8" ht="24.75" customHeight="1" hidden="1">
      <c r="A27" s="106" t="s">
        <v>192</v>
      </c>
      <c r="B27" s="97" t="s">
        <v>67</v>
      </c>
      <c r="C27" s="97" t="s">
        <v>8</v>
      </c>
      <c r="D27" s="97" t="s">
        <v>43</v>
      </c>
      <c r="E27" s="97" t="s">
        <v>202</v>
      </c>
      <c r="F27" s="97" t="s">
        <v>154</v>
      </c>
      <c r="G27" s="181">
        <v>0</v>
      </c>
      <c r="H27" s="102"/>
    </row>
    <row r="28" spans="1:8" ht="24" customHeight="1" hidden="1">
      <c r="A28" s="106" t="s">
        <v>118</v>
      </c>
      <c r="B28" s="97" t="s">
        <v>67</v>
      </c>
      <c r="C28" s="97" t="s">
        <v>8</v>
      </c>
      <c r="D28" s="97" t="s">
        <v>43</v>
      </c>
      <c r="E28" s="97" t="s">
        <v>202</v>
      </c>
      <c r="F28" s="97" t="s">
        <v>155</v>
      </c>
      <c r="G28" s="181"/>
      <c r="H28" s="102"/>
    </row>
    <row r="29" spans="1:8" ht="24" customHeight="1" hidden="1">
      <c r="A29" s="104" t="s">
        <v>189</v>
      </c>
      <c r="B29" s="97" t="s">
        <v>67</v>
      </c>
      <c r="C29" s="97" t="s">
        <v>8</v>
      </c>
      <c r="D29" s="97" t="s">
        <v>43</v>
      </c>
      <c r="E29" s="97" t="s">
        <v>202</v>
      </c>
      <c r="F29" s="97" t="s">
        <v>190</v>
      </c>
      <c r="G29" s="181">
        <v>0</v>
      </c>
      <c r="H29" s="102"/>
    </row>
    <row r="30" spans="1:8" ht="27.75" customHeight="1" hidden="1">
      <c r="A30" s="106" t="s">
        <v>119</v>
      </c>
      <c r="B30" s="97" t="s">
        <v>67</v>
      </c>
      <c r="C30" s="97" t="s">
        <v>8</v>
      </c>
      <c r="D30" s="97" t="s">
        <v>43</v>
      </c>
      <c r="E30" s="97" t="s">
        <v>202</v>
      </c>
      <c r="F30" s="97" t="s">
        <v>156</v>
      </c>
      <c r="G30" s="181">
        <f>G31</f>
        <v>0</v>
      </c>
      <c r="H30" s="102"/>
    </row>
    <row r="31" spans="1:8" ht="24.75" customHeight="1" hidden="1">
      <c r="A31" s="106" t="s">
        <v>120</v>
      </c>
      <c r="B31" s="97" t="s">
        <v>67</v>
      </c>
      <c r="C31" s="97" t="s">
        <v>8</v>
      </c>
      <c r="D31" s="97" t="s">
        <v>43</v>
      </c>
      <c r="E31" s="97" t="s">
        <v>202</v>
      </c>
      <c r="F31" s="97" t="s">
        <v>157</v>
      </c>
      <c r="G31" s="181">
        <v>0</v>
      </c>
      <c r="H31" s="102"/>
    </row>
    <row r="32" spans="1:10" ht="31.5">
      <c r="A32" s="94" t="s">
        <v>1</v>
      </c>
      <c r="B32" s="97" t="s">
        <v>67</v>
      </c>
      <c r="C32" s="107" t="s">
        <v>8</v>
      </c>
      <c r="D32" s="108" t="s">
        <v>16</v>
      </c>
      <c r="E32" s="91"/>
      <c r="F32" s="93"/>
      <c r="G32" s="178">
        <f>G33+G46+G49</f>
        <v>10235.276</v>
      </c>
      <c r="J32" s="103"/>
    </row>
    <row r="33" spans="1:7" ht="22.5">
      <c r="A33" s="95" t="s">
        <v>116</v>
      </c>
      <c r="B33" s="96" t="s">
        <v>67</v>
      </c>
      <c r="C33" s="100" t="s">
        <v>8</v>
      </c>
      <c r="D33" s="109" t="s">
        <v>16</v>
      </c>
      <c r="E33" s="96" t="s">
        <v>203</v>
      </c>
      <c r="F33" s="110"/>
      <c r="G33" s="182">
        <f>G34</f>
        <v>10101.002</v>
      </c>
    </row>
    <row r="34" spans="1:7" ht="22.5">
      <c r="A34" s="98" t="s">
        <v>117</v>
      </c>
      <c r="B34" s="96" t="s">
        <v>67</v>
      </c>
      <c r="C34" s="100" t="s">
        <v>8</v>
      </c>
      <c r="D34" s="109" t="s">
        <v>16</v>
      </c>
      <c r="E34" s="96" t="s">
        <v>204</v>
      </c>
      <c r="F34" s="100"/>
      <c r="G34" s="179">
        <f>G35</f>
        <v>10101.002</v>
      </c>
    </row>
    <row r="35" spans="1:8" ht="22.5">
      <c r="A35" s="99" t="s">
        <v>114</v>
      </c>
      <c r="B35" s="96" t="s">
        <v>67</v>
      </c>
      <c r="C35" s="110" t="s">
        <v>8</v>
      </c>
      <c r="D35" s="110" t="s">
        <v>16</v>
      </c>
      <c r="E35" s="97" t="s">
        <v>205</v>
      </c>
      <c r="F35" s="100"/>
      <c r="G35" s="179">
        <f>G36+G40+G42</f>
        <v>10101.002</v>
      </c>
      <c r="H35" s="101"/>
    </row>
    <row r="36" spans="1:7" ht="22.5">
      <c r="A36" s="99" t="s">
        <v>115</v>
      </c>
      <c r="B36" s="96" t="s">
        <v>67</v>
      </c>
      <c r="C36" s="110" t="s">
        <v>8</v>
      </c>
      <c r="D36" s="110" t="s">
        <v>16</v>
      </c>
      <c r="E36" s="97" t="s">
        <v>205</v>
      </c>
      <c r="F36" s="100" t="s">
        <v>153</v>
      </c>
      <c r="G36" s="179">
        <f>G37+G39+G38</f>
        <v>8489.603</v>
      </c>
    </row>
    <row r="37" spans="1:8" ht="15.75" customHeight="1">
      <c r="A37" s="99" t="s">
        <v>193</v>
      </c>
      <c r="B37" s="96" t="s">
        <v>67</v>
      </c>
      <c r="C37" s="110" t="s">
        <v>8</v>
      </c>
      <c r="D37" s="110" t="s">
        <v>16</v>
      </c>
      <c r="E37" s="97" t="s">
        <v>205</v>
      </c>
      <c r="F37" s="100" t="s">
        <v>154</v>
      </c>
      <c r="G37" s="179">
        <v>6414.928</v>
      </c>
      <c r="H37" s="160"/>
    </row>
    <row r="38" spans="1:8" ht="33.75">
      <c r="A38" s="104" t="s">
        <v>189</v>
      </c>
      <c r="B38" s="96" t="s">
        <v>67</v>
      </c>
      <c r="C38" s="110" t="s">
        <v>8</v>
      </c>
      <c r="D38" s="110" t="s">
        <v>16</v>
      </c>
      <c r="E38" s="97" t="s">
        <v>205</v>
      </c>
      <c r="F38" s="100" t="s">
        <v>190</v>
      </c>
      <c r="G38" s="179">
        <v>1937.308</v>
      </c>
      <c r="H38" s="161"/>
    </row>
    <row r="39" spans="1:8" ht="22.5">
      <c r="A39" s="99" t="s">
        <v>118</v>
      </c>
      <c r="B39" s="96" t="s">
        <v>67</v>
      </c>
      <c r="C39" s="110" t="s">
        <v>8</v>
      </c>
      <c r="D39" s="110" t="s">
        <v>16</v>
      </c>
      <c r="E39" s="97" t="s">
        <v>205</v>
      </c>
      <c r="F39" s="100" t="s">
        <v>155</v>
      </c>
      <c r="G39" s="179">
        <v>137.367</v>
      </c>
      <c r="H39" s="103"/>
    </row>
    <row r="40" spans="1:7" ht="22.5">
      <c r="A40" s="99" t="s">
        <v>119</v>
      </c>
      <c r="B40" s="96" t="s">
        <v>67</v>
      </c>
      <c r="C40" s="110" t="s">
        <v>8</v>
      </c>
      <c r="D40" s="110" t="s">
        <v>16</v>
      </c>
      <c r="E40" s="97" t="s">
        <v>205</v>
      </c>
      <c r="F40" s="109" t="s">
        <v>156</v>
      </c>
      <c r="G40" s="179">
        <f>G41</f>
        <v>1548.529</v>
      </c>
    </row>
    <row r="41" spans="1:8" ht="12" customHeight="1">
      <c r="A41" s="95" t="s">
        <v>346</v>
      </c>
      <c r="B41" s="96" t="s">
        <v>67</v>
      </c>
      <c r="C41" s="110" t="s">
        <v>8</v>
      </c>
      <c r="D41" s="110" t="s">
        <v>16</v>
      </c>
      <c r="E41" s="97" t="s">
        <v>205</v>
      </c>
      <c r="F41" s="109" t="s">
        <v>157</v>
      </c>
      <c r="G41" s="179">
        <v>1548.529</v>
      </c>
      <c r="H41" s="111"/>
    </row>
    <row r="42" spans="1:7" ht="12.75">
      <c r="A42" s="99" t="s">
        <v>121</v>
      </c>
      <c r="B42" s="96" t="s">
        <v>67</v>
      </c>
      <c r="C42" s="110" t="s">
        <v>8</v>
      </c>
      <c r="D42" s="110" t="s">
        <v>16</v>
      </c>
      <c r="E42" s="97" t="s">
        <v>205</v>
      </c>
      <c r="F42" s="109" t="s">
        <v>158</v>
      </c>
      <c r="G42" s="179">
        <f>G43+G44+G45</f>
        <v>62.87</v>
      </c>
    </row>
    <row r="43" spans="1:7" ht="12.75">
      <c r="A43" s="99" t="s">
        <v>122</v>
      </c>
      <c r="B43" s="96" t="s">
        <v>67</v>
      </c>
      <c r="C43" s="110" t="s">
        <v>8</v>
      </c>
      <c r="D43" s="110" t="s">
        <v>16</v>
      </c>
      <c r="E43" s="97" t="s">
        <v>205</v>
      </c>
      <c r="F43" s="109" t="s">
        <v>159</v>
      </c>
      <c r="G43" s="179">
        <v>6.252</v>
      </c>
    </row>
    <row r="44" spans="1:7" ht="12.75">
      <c r="A44" s="41" t="s">
        <v>178</v>
      </c>
      <c r="B44" s="96" t="s">
        <v>67</v>
      </c>
      <c r="C44" s="110" t="s">
        <v>8</v>
      </c>
      <c r="D44" s="110" t="s">
        <v>16</v>
      </c>
      <c r="E44" s="97" t="s">
        <v>205</v>
      </c>
      <c r="F44" s="109" t="s">
        <v>160</v>
      </c>
      <c r="G44" s="179">
        <v>4.946</v>
      </c>
    </row>
    <row r="45" spans="1:7" ht="12.75">
      <c r="A45" s="41" t="s">
        <v>179</v>
      </c>
      <c r="B45" s="96" t="s">
        <v>67</v>
      </c>
      <c r="C45" s="110" t="s">
        <v>8</v>
      </c>
      <c r="D45" s="110" t="s">
        <v>16</v>
      </c>
      <c r="E45" s="97" t="s">
        <v>205</v>
      </c>
      <c r="F45" s="109" t="s">
        <v>180</v>
      </c>
      <c r="G45" s="179">
        <v>51.672</v>
      </c>
    </row>
    <row r="46" spans="1:7" ht="23.25" customHeight="1">
      <c r="A46" s="88" t="s">
        <v>124</v>
      </c>
      <c r="B46" s="89" t="s">
        <v>67</v>
      </c>
      <c r="C46" s="112" t="s">
        <v>8</v>
      </c>
      <c r="D46" s="112" t="s">
        <v>16</v>
      </c>
      <c r="E46" s="90" t="s">
        <v>206</v>
      </c>
      <c r="F46" s="108"/>
      <c r="G46" s="178">
        <f>G47</f>
        <v>75</v>
      </c>
    </row>
    <row r="47" spans="1:7" ht="22.5">
      <c r="A47" s="99" t="s">
        <v>119</v>
      </c>
      <c r="B47" s="96" t="s">
        <v>67</v>
      </c>
      <c r="C47" s="110" t="s">
        <v>8</v>
      </c>
      <c r="D47" s="110" t="s">
        <v>16</v>
      </c>
      <c r="E47" s="97" t="s">
        <v>206</v>
      </c>
      <c r="F47" s="109" t="s">
        <v>156</v>
      </c>
      <c r="G47" s="179">
        <f>G48</f>
        <v>75</v>
      </c>
    </row>
    <row r="48" spans="1:7" ht="12.75">
      <c r="A48" s="95" t="s">
        <v>346</v>
      </c>
      <c r="B48" s="96" t="s">
        <v>67</v>
      </c>
      <c r="C48" s="110" t="s">
        <v>8</v>
      </c>
      <c r="D48" s="110" t="s">
        <v>16</v>
      </c>
      <c r="E48" s="97" t="s">
        <v>206</v>
      </c>
      <c r="F48" s="109" t="s">
        <v>157</v>
      </c>
      <c r="G48" s="179">
        <v>75</v>
      </c>
    </row>
    <row r="49" spans="1:7" ht="21">
      <c r="A49" s="202" t="s">
        <v>362</v>
      </c>
      <c r="B49" s="89" t="s">
        <v>67</v>
      </c>
      <c r="C49" s="90" t="s">
        <v>8</v>
      </c>
      <c r="D49" s="90" t="s">
        <v>16</v>
      </c>
      <c r="E49" s="90" t="s">
        <v>374</v>
      </c>
      <c r="F49" s="108"/>
      <c r="G49" s="183">
        <f>G50</f>
        <v>59.274</v>
      </c>
    </row>
    <row r="50" spans="1:7" ht="22.5">
      <c r="A50" s="99" t="s">
        <v>115</v>
      </c>
      <c r="B50" s="96" t="s">
        <v>67</v>
      </c>
      <c r="C50" s="97" t="s">
        <v>8</v>
      </c>
      <c r="D50" s="97" t="s">
        <v>16</v>
      </c>
      <c r="E50" s="97" t="s">
        <v>374</v>
      </c>
      <c r="F50" s="109" t="s">
        <v>153</v>
      </c>
      <c r="G50" s="182">
        <f>G51+G52</f>
        <v>59.274</v>
      </c>
    </row>
    <row r="51" spans="1:7" ht="12.75">
      <c r="A51" s="99" t="s">
        <v>194</v>
      </c>
      <c r="B51" s="96" t="s">
        <v>67</v>
      </c>
      <c r="C51" s="97" t="s">
        <v>8</v>
      </c>
      <c r="D51" s="97" t="s">
        <v>16</v>
      </c>
      <c r="E51" s="97" t="s">
        <v>374</v>
      </c>
      <c r="F51" s="109" t="s">
        <v>154</v>
      </c>
      <c r="G51" s="182">
        <v>45.526</v>
      </c>
    </row>
    <row r="52" spans="1:7" ht="33.75">
      <c r="A52" s="104" t="s">
        <v>189</v>
      </c>
      <c r="B52" s="96" t="s">
        <v>67</v>
      </c>
      <c r="C52" s="97" t="s">
        <v>8</v>
      </c>
      <c r="D52" s="97" t="s">
        <v>16</v>
      </c>
      <c r="E52" s="97" t="s">
        <v>374</v>
      </c>
      <c r="F52" s="109" t="s">
        <v>190</v>
      </c>
      <c r="G52" s="182">
        <v>13.748</v>
      </c>
    </row>
    <row r="53" spans="1:7" ht="31.5">
      <c r="A53" s="113" t="s">
        <v>181</v>
      </c>
      <c r="B53" s="114" t="s">
        <v>67</v>
      </c>
      <c r="C53" s="115" t="s">
        <v>8</v>
      </c>
      <c r="D53" s="114" t="s">
        <v>9</v>
      </c>
      <c r="E53" s="114"/>
      <c r="F53" s="108"/>
      <c r="G53" s="178">
        <f>G54</f>
        <v>15.3</v>
      </c>
    </row>
    <row r="54" spans="1:7" ht="51" customHeight="1">
      <c r="A54" s="116" t="s">
        <v>182</v>
      </c>
      <c r="B54" s="117" t="s">
        <v>67</v>
      </c>
      <c r="C54" s="118" t="s">
        <v>8</v>
      </c>
      <c r="D54" s="117" t="s">
        <v>9</v>
      </c>
      <c r="E54" s="117" t="s">
        <v>207</v>
      </c>
      <c r="F54" s="109"/>
      <c r="G54" s="179">
        <f>G55</f>
        <v>15.3</v>
      </c>
    </row>
    <row r="55" spans="1:7" ht="12.75">
      <c r="A55" s="116" t="s">
        <v>90</v>
      </c>
      <c r="B55" s="117" t="s">
        <v>67</v>
      </c>
      <c r="C55" s="118" t="s">
        <v>8</v>
      </c>
      <c r="D55" s="117" t="s">
        <v>9</v>
      </c>
      <c r="E55" s="117" t="s">
        <v>208</v>
      </c>
      <c r="F55" s="109"/>
      <c r="G55" s="179">
        <f>G56</f>
        <v>15.3</v>
      </c>
    </row>
    <row r="56" spans="1:7" ht="12.75">
      <c r="A56" s="42" t="s">
        <v>343</v>
      </c>
      <c r="B56" s="117" t="s">
        <v>67</v>
      </c>
      <c r="C56" s="118" t="s">
        <v>8</v>
      </c>
      <c r="D56" s="117" t="s">
        <v>9</v>
      </c>
      <c r="E56" s="117" t="s">
        <v>208</v>
      </c>
      <c r="F56" s="109" t="s">
        <v>341</v>
      </c>
      <c r="G56" s="179">
        <f>G57</f>
        <v>15.3</v>
      </c>
    </row>
    <row r="57" spans="1:7" ht="15" customHeight="1">
      <c r="A57" s="116" t="s">
        <v>90</v>
      </c>
      <c r="B57" s="117" t="s">
        <v>67</v>
      </c>
      <c r="C57" s="118" t="s">
        <v>8</v>
      </c>
      <c r="D57" s="117" t="s">
        <v>9</v>
      </c>
      <c r="E57" s="117" t="s">
        <v>208</v>
      </c>
      <c r="F57" s="109" t="s">
        <v>342</v>
      </c>
      <c r="G57" s="179">
        <f>25-9.7</f>
        <v>15.3</v>
      </c>
    </row>
    <row r="58" spans="1:7" ht="12.75" customHeight="1">
      <c r="A58" s="88" t="s">
        <v>76</v>
      </c>
      <c r="B58" s="89" t="s">
        <v>67</v>
      </c>
      <c r="C58" s="112" t="s">
        <v>8</v>
      </c>
      <c r="D58" s="112" t="s">
        <v>19</v>
      </c>
      <c r="E58" s="117" t="s">
        <v>208</v>
      </c>
      <c r="F58" s="108"/>
      <c r="G58" s="178">
        <f>G59</f>
        <v>122.6</v>
      </c>
    </row>
    <row r="59" spans="1:7" ht="22.5">
      <c r="A59" s="99" t="s">
        <v>183</v>
      </c>
      <c r="B59" s="96" t="s">
        <v>67</v>
      </c>
      <c r="C59" s="110" t="s">
        <v>8</v>
      </c>
      <c r="D59" s="110" t="s">
        <v>19</v>
      </c>
      <c r="E59" s="117" t="s">
        <v>369</v>
      </c>
      <c r="F59" s="109"/>
      <c r="G59" s="179">
        <f>G60</f>
        <v>122.6</v>
      </c>
    </row>
    <row r="60" spans="1:7" ht="12.75">
      <c r="A60" s="42" t="s">
        <v>379</v>
      </c>
      <c r="B60" s="96" t="s">
        <v>67</v>
      </c>
      <c r="C60" s="110" t="s">
        <v>8</v>
      </c>
      <c r="D60" s="110" t="s">
        <v>19</v>
      </c>
      <c r="E60" s="117" t="s">
        <v>369</v>
      </c>
      <c r="F60" s="109" t="s">
        <v>250</v>
      </c>
      <c r="G60" s="179">
        <f>G61</f>
        <v>122.6</v>
      </c>
    </row>
    <row r="61" spans="1:7" ht="13.5" customHeight="1">
      <c r="A61" s="99" t="s">
        <v>368</v>
      </c>
      <c r="B61" s="96" t="s">
        <v>67</v>
      </c>
      <c r="C61" s="110" t="s">
        <v>8</v>
      </c>
      <c r="D61" s="110" t="s">
        <v>19</v>
      </c>
      <c r="E61" s="117" t="s">
        <v>369</v>
      </c>
      <c r="F61" s="109" t="s">
        <v>367</v>
      </c>
      <c r="G61" s="179">
        <v>122.6</v>
      </c>
    </row>
    <row r="62" spans="1:7" ht="12.75">
      <c r="A62" s="119" t="s">
        <v>60</v>
      </c>
      <c r="B62" s="89" t="s">
        <v>67</v>
      </c>
      <c r="C62" s="90" t="s">
        <v>8</v>
      </c>
      <c r="D62" s="90" t="s">
        <v>77</v>
      </c>
      <c r="E62" s="90"/>
      <c r="F62" s="112"/>
      <c r="G62" s="183">
        <f>SUM(G63)</f>
        <v>50</v>
      </c>
    </row>
    <row r="63" spans="1:7" ht="12.75">
      <c r="A63" s="120" t="s">
        <v>184</v>
      </c>
      <c r="B63" s="96" t="s">
        <v>67</v>
      </c>
      <c r="C63" s="97" t="s">
        <v>8</v>
      </c>
      <c r="D63" s="97" t="s">
        <v>77</v>
      </c>
      <c r="E63" s="97" t="s">
        <v>209</v>
      </c>
      <c r="F63" s="121"/>
      <c r="G63" s="182">
        <f>SUM(G65)</f>
        <v>50</v>
      </c>
    </row>
    <row r="64" spans="1:7" ht="12.75">
      <c r="A64" s="120" t="s">
        <v>125</v>
      </c>
      <c r="B64" s="96" t="s">
        <v>67</v>
      </c>
      <c r="C64" s="97" t="s">
        <v>8</v>
      </c>
      <c r="D64" s="97" t="s">
        <v>77</v>
      </c>
      <c r="E64" s="97" t="s">
        <v>210</v>
      </c>
      <c r="F64" s="122"/>
      <c r="G64" s="182">
        <f>G65</f>
        <v>50</v>
      </c>
    </row>
    <row r="65" spans="1:7" ht="12.75">
      <c r="A65" s="95" t="s">
        <v>126</v>
      </c>
      <c r="B65" s="96" t="s">
        <v>67</v>
      </c>
      <c r="C65" s="97" t="s">
        <v>8</v>
      </c>
      <c r="D65" s="97" t="s">
        <v>77</v>
      </c>
      <c r="E65" s="97" t="s">
        <v>210</v>
      </c>
      <c r="F65" s="109" t="s">
        <v>161</v>
      </c>
      <c r="G65" s="182">
        <v>50</v>
      </c>
    </row>
    <row r="66" spans="1:7" ht="12.75">
      <c r="A66" s="94" t="s">
        <v>78</v>
      </c>
      <c r="B66" s="89" t="s">
        <v>67</v>
      </c>
      <c r="C66" s="90" t="s">
        <v>8</v>
      </c>
      <c r="D66" s="90" t="s">
        <v>79</v>
      </c>
      <c r="E66" s="90"/>
      <c r="F66" s="108"/>
      <c r="G66" s="183">
        <f>G67+G71+G76</f>
        <v>1579.082</v>
      </c>
    </row>
    <row r="67" spans="1:7" ht="22.5">
      <c r="A67" s="98" t="s">
        <v>127</v>
      </c>
      <c r="B67" s="96" t="s">
        <v>67</v>
      </c>
      <c r="C67" s="97" t="s">
        <v>8</v>
      </c>
      <c r="D67" s="97" t="s">
        <v>79</v>
      </c>
      <c r="E67" s="97" t="s">
        <v>211</v>
      </c>
      <c r="F67" s="109"/>
      <c r="G67" s="182">
        <f>G68</f>
        <v>321.797</v>
      </c>
    </row>
    <row r="68" spans="1:7" ht="33.75">
      <c r="A68" s="98" t="s">
        <v>128</v>
      </c>
      <c r="B68" s="96" t="s">
        <v>67</v>
      </c>
      <c r="C68" s="97" t="s">
        <v>8</v>
      </c>
      <c r="D68" s="97" t="s">
        <v>79</v>
      </c>
      <c r="E68" s="97" t="s">
        <v>212</v>
      </c>
      <c r="F68" s="109"/>
      <c r="G68" s="182">
        <f>G69</f>
        <v>321.797</v>
      </c>
    </row>
    <row r="69" spans="1:7" ht="22.5">
      <c r="A69" s="99" t="s">
        <v>119</v>
      </c>
      <c r="B69" s="96" t="s">
        <v>67</v>
      </c>
      <c r="C69" s="97" t="s">
        <v>8</v>
      </c>
      <c r="D69" s="97" t="s">
        <v>79</v>
      </c>
      <c r="E69" s="97" t="s">
        <v>212</v>
      </c>
      <c r="F69" s="109" t="s">
        <v>156</v>
      </c>
      <c r="G69" s="182">
        <f>G70</f>
        <v>321.797</v>
      </c>
    </row>
    <row r="70" spans="1:7" ht="12.75">
      <c r="A70" s="95" t="s">
        <v>346</v>
      </c>
      <c r="B70" s="96" t="s">
        <v>67</v>
      </c>
      <c r="C70" s="97" t="s">
        <v>8</v>
      </c>
      <c r="D70" s="97" t="s">
        <v>79</v>
      </c>
      <c r="E70" s="97" t="s">
        <v>212</v>
      </c>
      <c r="F70" s="109" t="s">
        <v>157</v>
      </c>
      <c r="G70" s="182">
        <v>321.797</v>
      </c>
    </row>
    <row r="71" spans="1:7" ht="22.5">
      <c r="A71" s="9" t="s">
        <v>102</v>
      </c>
      <c r="B71" s="96" t="s">
        <v>67</v>
      </c>
      <c r="C71" s="97" t="s">
        <v>8</v>
      </c>
      <c r="D71" s="97" t="s">
        <v>79</v>
      </c>
      <c r="E71" s="97" t="s">
        <v>213</v>
      </c>
      <c r="F71" s="109"/>
      <c r="G71" s="182">
        <f>G72</f>
        <v>1079.459</v>
      </c>
    </row>
    <row r="72" spans="1:7" ht="12.75">
      <c r="A72" s="9" t="s">
        <v>103</v>
      </c>
      <c r="B72" s="96" t="s">
        <v>67</v>
      </c>
      <c r="C72" s="97" t="s">
        <v>8</v>
      </c>
      <c r="D72" s="97" t="s">
        <v>79</v>
      </c>
      <c r="E72" s="97" t="s">
        <v>214</v>
      </c>
      <c r="F72" s="109"/>
      <c r="G72" s="182">
        <f>G73</f>
        <v>1079.459</v>
      </c>
    </row>
    <row r="73" spans="1:7" ht="22.5">
      <c r="A73" s="99" t="s">
        <v>115</v>
      </c>
      <c r="B73" s="96" t="s">
        <v>67</v>
      </c>
      <c r="C73" s="97" t="s">
        <v>8</v>
      </c>
      <c r="D73" s="97" t="s">
        <v>79</v>
      </c>
      <c r="E73" s="97" t="s">
        <v>214</v>
      </c>
      <c r="F73" s="109" t="s">
        <v>153</v>
      </c>
      <c r="G73" s="182">
        <f>G74+G75</f>
        <v>1079.459</v>
      </c>
    </row>
    <row r="74" spans="1:7" ht="12.75">
      <c r="A74" s="99" t="s">
        <v>194</v>
      </c>
      <c r="B74" s="96" t="s">
        <v>67</v>
      </c>
      <c r="C74" s="97" t="s">
        <v>8</v>
      </c>
      <c r="D74" s="97" t="s">
        <v>79</v>
      </c>
      <c r="E74" s="97" t="s">
        <v>214</v>
      </c>
      <c r="F74" s="109" t="s">
        <v>154</v>
      </c>
      <c r="G74" s="182">
        <v>849.394</v>
      </c>
    </row>
    <row r="75" spans="1:7" ht="33.75">
      <c r="A75" s="104" t="s">
        <v>189</v>
      </c>
      <c r="B75" s="96" t="s">
        <v>67</v>
      </c>
      <c r="C75" s="97" t="s">
        <v>8</v>
      </c>
      <c r="D75" s="97" t="s">
        <v>79</v>
      </c>
      <c r="E75" s="97" t="s">
        <v>214</v>
      </c>
      <c r="F75" s="109" t="s">
        <v>190</v>
      </c>
      <c r="G75" s="182">
        <v>230.065</v>
      </c>
    </row>
    <row r="76" spans="1:7" ht="22.5">
      <c r="A76" s="9" t="s">
        <v>362</v>
      </c>
      <c r="B76" s="96" t="s">
        <v>67</v>
      </c>
      <c r="C76" s="97" t="s">
        <v>8</v>
      </c>
      <c r="D76" s="97" t="s">
        <v>79</v>
      </c>
      <c r="E76" s="97" t="s">
        <v>366</v>
      </c>
      <c r="F76" s="109"/>
      <c r="G76" s="182">
        <f>G77</f>
        <v>177.826</v>
      </c>
    </row>
    <row r="77" spans="1:7" ht="22.5">
      <c r="A77" s="99" t="s">
        <v>115</v>
      </c>
      <c r="B77" s="96" t="s">
        <v>67</v>
      </c>
      <c r="C77" s="97" t="s">
        <v>8</v>
      </c>
      <c r="D77" s="97" t="s">
        <v>79</v>
      </c>
      <c r="E77" s="97" t="s">
        <v>366</v>
      </c>
      <c r="F77" s="109" t="s">
        <v>153</v>
      </c>
      <c r="G77" s="182">
        <f>G78+G79</f>
        <v>177.826</v>
      </c>
    </row>
    <row r="78" spans="1:7" ht="12.75">
      <c r="A78" s="99" t="s">
        <v>194</v>
      </c>
      <c r="B78" s="96" t="s">
        <v>67</v>
      </c>
      <c r="C78" s="97" t="s">
        <v>8</v>
      </c>
      <c r="D78" s="97" t="s">
        <v>79</v>
      </c>
      <c r="E78" s="97" t="s">
        <v>366</v>
      </c>
      <c r="F78" s="109" t="s">
        <v>154</v>
      </c>
      <c r="G78" s="182">
        <f>182.1-45.526</f>
        <v>136.57399999999998</v>
      </c>
    </row>
    <row r="79" spans="1:7" ht="33.75">
      <c r="A79" s="104" t="s">
        <v>189</v>
      </c>
      <c r="B79" s="96" t="s">
        <v>67</v>
      </c>
      <c r="C79" s="97" t="s">
        <v>8</v>
      </c>
      <c r="D79" s="97" t="s">
        <v>79</v>
      </c>
      <c r="E79" s="97" t="s">
        <v>366</v>
      </c>
      <c r="F79" s="109" t="s">
        <v>190</v>
      </c>
      <c r="G79" s="182">
        <f>55-13.748</f>
        <v>41.252</v>
      </c>
    </row>
    <row r="80" spans="1:7" ht="12.75">
      <c r="A80" s="94" t="s">
        <v>61</v>
      </c>
      <c r="B80" s="89" t="s">
        <v>67</v>
      </c>
      <c r="C80" s="90" t="s">
        <v>15</v>
      </c>
      <c r="D80" s="90"/>
      <c r="E80" s="90"/>
      <c r="F80" s="123"/>
      <c r="G80" s="183">
        <f>G81</f>
        <v>336.399</v>
      </c>
    </row>
    <row r="81" spans="1:7" ht="12.75">
      <c r="A81" s="94" t="s">
        <v>25</v>
      </c>
      <c r="B81" s="89" t="s">
        <v>67</v>
      </c>
      <c r="C81" s="90" t="s">
        <v>15</v>
      </c>
      <c r="D81" s="90" t="s">
        <v>43</v>
      </c>
      <c r="E81" s="90"/>
      <c r="F81" s="123"/>
      <c r="G81" s="183">
        <f>G83</f>
        <v>336.399</v>
      </c>
    </row>
    <row r="82" spans="1:7" ht="12.75">
      <c r="A82" s="98" t="s">
        <v>129</v>
      </c>
      <c r="B82" s="96" t="s">
        <v>67</v>
      </c>
      <c r="C82" s="97" t="s">
        <v>15</v>
      </c>
      <c r="D82" s="97" t="s">
        <v>43</v>
      </c>
      <c r="E82" s="97" t="s">
        <v>215</v>
      </c>
      <c r="F82" s="121"/>
      <c r="G82" s="182">
        <f>G83</f>
        <v>336.399</v>
      </c>
    </row>
    <row r="83" spans="1:7" ht="22.5">
      <c r="A83" s="98" t="s">
        <v>130</v>
      </c>
      <c r="B83" s="96" t="s">
        <v>67</v>
      </c>
      <c r="C83" s="97" t="s">
        <v>15</v>
      </c>
      <c r="D83" s="97" t="s">
        <v>43</v>
      </c>
      <c r="E83" s="97" t="s">
        <v>216</v>
      </c>
      <c r="F83" s="121"/>
      <c r="G83" s="182">
        <f>G84+G87</f>
        <v>336.399</v>
      </c>
    </row>
    <row r="84" spans="1:7" ht="22.5">
      <c r="A84" s="99" t="s">
        <v>115</v>
      </c>
      <c r="B84" s="96" t="s">
        <v>67</v>
      </c>
      <c r="C84" s="97" t="s">
        <v>15</v>
      </c>
      <c r="D84" s="97" t="s">
        <v>43</v>
      </c>
      <c r="E84" s="97" t="s">
        <v>216</v>
      </c>
      <c r="F84" s="109" t="s">
        <v>153</v>
      </c>
      <c r="G84" s="182">
        <f>G85+G86</f>
        <v>316.25</v>
      </c>
    </row>
    <row r="85" spans="1:7" ht="22.5">
      <c r="A85" s="99" t="s">
        <v>191</v>
      </c>
      <c r="B85" s="96" t="s">
        <v>67</v>
      </c>
      <c r="C85" s="97" t="s">
        <v>15</v>
      </c>
      <c r="D85" s="97" t="s">
        <v>43</v>
      </c>
      <c r="E85" s="97" t="s">
        <v>216</v>
      </c>
      <c r="F85" s="109" t="s">
        <v>154</v>
      </c>
      <c r="G85" s="182">
        <v>243.697</v>
      </c>
    </row>
    <row r="86" spans="1:7" ht="33.75">
      <c r="A86" s="104" t="s">
        <v>189</v>
      </c>
      <c r="B86" s="96" t="s">
        <v>67</v>
      </c>
      <c r="C86" s="97" t="s">
        <v>15</v>
      </c>
      <c r="D86" s="97" t="s">
        <v>43</v>
      </c>
      <c r="E86" s="97" t="s">
        <v>216</v>
      </c>
      <c r="F86" s="109" t="s">
        <v>190</v>
      </c>
      <c r="G86" s="182">
        <v>72.553</v>
      </c>
    </row>
    <row r="87" spans="1:7" ht="22.5">
      <c r="A87" s="99" t="s">
        <v>119</v>
      </c>
      <c r="B87" s="96" t="s">
        <v>67</v>
      </c>
      <c r="C87" s="97" t="s">
        <v>15</v>
      </c>
      <c r="D87" s="97" t="s">
        <v>43</v>
      </c>
      <c r="E87" s="97" t="s">
        <v>216</v>
      </c>
      <c r="F87" s="109" t="s">
        <v>156</v>
      </c>
      <c r="G87" s="182">
        <f>G88</f>
        <v>20.149</v>
      </c>
    </row>
    <row r="88" spans="1:7" ht="12.75">
      <c r="A88" s="95" t="s">
        <v>346</v>
      </c>
      <c r="B88" s="96" t="s">
        <v>67</v>
      </c>
      <c r="C88" s="97" t="s">
        <v>15</v>
      </c>
      <c r="D88" s="97" t="s">
        <v>43</v>
      </c>
      <c r="E88" s="97" t="s">
        <v>216</v>
      </c>
      <c r="F88" s="109" t="s">
        <v>157</v>
      </c>
      <c r="G88" s="182">
        <v>20.149</v>
      </c>
    </row>
    <row r="89" spans="1:7" ht="21">
      <c r="A89" s="94" t="s">
        <v>56</v>
      </c>
      <c r="B89" s="89" t="s">
        <v>67</v>
      </c>
      <c r="C89" s="90" t="s">
        <v>43</v>
      </c>
      <c r="D89" s="90"/>
      <c r="E89" s="90"/>
      <c r="F89" s="123"/>
      <c r="G89" s="183">
        <f>G90+G99</f>
        <v>100</v>
      </c>
    </row>
    <row r="90" spans="1:7" ht="22.5">
      <c r="A90" s="98" t="s">
        <v>64</v>
      </c>
      <c r="B90" s="96" t="s">
        <v>67</v>
      </c>
      <c r="C90" s="97" t="s">
        <v>43</v>
      </c>
      <c r="D90" s="97" t="s">
        <v>21</v>
      </c>
      <c r="E90" s="97"/>
      <c r="F90" s="123"/>
      <c r="G90" s="182">
        <f>G91+G95</f>
        <v>50</v>
      </c>
    </row>
    <row r="91" spans="1:7" ht="22.5">
      <c r="A91" s="98" t="s">
        <v>65</v>
      </c>
      <c r="B91" s="96" t="s">
        <v>67</v>
      </c>
      <c r="C91" s="97" t="s">
        <v>43</v>
      </c>
      <c r="D91" s="97" t="s">
        <v>21</v>
      </c>
      <c r="E91" s="97" t="s">
        <v>217</v>
      </c>
      <c r="F91" s="123"/>
      <c r="G91" s="182">
        <f>G92</f>
        <v>25</v>
      </c>
    </row>
    <row r="92" spans="1:7" ht="33.75">
      <c r="A92" s="98" t="s">
        <v>66</v>
      </c>
      <c r="B92" s="96" t="s">
        <v>67</v>
      </c>
      <c r="C92" s="97" t="s">
        <v>43</v>
      </c>
      <c r="D92" s="97" t="s">
        <v>21</v>
      </c>
      <c r="E92" s="97" t="s">
        <v>218</v>
      </c>
      <c r="F92" s="121"/>
      <c r="G92" s="182">
        <f>G93</f>
        <v>25</v>
      </c>
    </row>
    <row r="93" spans="1:7" ht="22.5">
      <c r="A93" s="98" t="s">
        <v>119</v>
      </c>
      <c r="B93" s="96" t="s">
        <v>67</v>
      </c>
      <c r="C93" s="97" t="s">
        <v>43</v>
      </c>
      <c r="D93" s="97" t="s">
        <v>21</v>
      </c>
      <c r="E93" s="97" t="s">
        <v>218</v>
      </c>
      <c r="F93" s="121">
        <v>240</v>
      </c>
      <c r="G93" s="182">
        <f>G94</f>
        <v>25</v>
      </c>
    </row>
    <row r="94" spans="1:7" ht="12.75">
      <c r="A94" s="95" t="s">
        <v>346</v>
      </c>
      <c r="B94" s="96" t="s">
        <v>67</v>
      </c>
      <c r="C94" s="97" t="s">
        <v>43</v>
      </c>
      <c r="D94" s="97" t="s">
        <v>21</v>
      </c>
      <c r="E94" s="97" t="s">
        <v>218</v>
      </c>
      <c r="F94" s="121">
        <v>244</v>
      </c>
      <c r="G94" s="182">
        <v>25</v>
      </c>
    </row>
    <row r="95" spans="1:7" ht="12.75">
      <c r="A95" s="98" t="s">
        <v>73</v>
      </c>
      <c r="B95" s="96" t="s">
        <v>67</v>
      </c>
      <c r="C95" s="97" t="s">
        <v>43</v>
      </c>
      <c r="D95" s="97" t="s">
        <v>21</v>
      </c>
      <c r="E95" s="97" t="s">
        <v>104</v>
      </c>
      <c r="F95" s="121"/>
      <c r="G95" s="182">
        <f>G96</f>
        <v>25</v>
      </c>
    </row>
    <row r="96" spans="1:7" ht="22.5">
      <c r="A96" s="98" t="s">
        <v>74</v>
      </c>
      <c r="B96" s="96" t="s">
        <v>67</v>
      </c>
      <c r="C96" s="97" t="s">
        <v>43</v>
      </c>
      <c r="D96" s="97" t="s">
        <v>21</v>
      </c>
      <c r="E96" s="97" t="s">
        <v>219</v>
      </c>
      <c r="F96" s="121"/>
      <c r="G96" s="182">
        <f>G97</f>
        <v>25</v>
      </c>
    </row>
    <row r="97" spans="1:7" ht="22.5">
      <c r="A97" s="98" t="s">
        <v>119</v>
      </c>
      <c r="B97" s="96" t="s">
        <v>67</v>
      </c>
      <c r="C97" s="97" t="s">
        <v>43</v>
      </c>
      <c r="D97" s="97" t="s">
        <v>21</v>
      </c>
      <c r="E97" s="97" t="s">
        <v>219</v>
      </c>
      <c r="F97" s="121">
        <v>240</v>
      </c>
      <c r="G97" s="182">
        <f>G98</f>
        <v>25</v>
      </c>
    </row>
    <row r="98" spans="1:7" ht="12.75">
      <c r="A98" s="95" t="s">
        <v>346</v>
      </c>
      <c r="B98" s="96" t="s">
        <v>67</v>
      </c>
      <c r="C98" s="97" t="s">
        <v>43</v>
      </c>
      <c r="D98" s="97" t="s">
        <v>21</v>
      </c>
      <c r="E98" s="97" t="s">
        <v>219</v>
      </c>
      <c r="F98" s="121">
        <v>244</v>
      </c>
      <c r="G98" s="182">
        <v>25</v>
      </c>
    </row>
    <row r="99" spans="1:7" ht="12.75">
      <c r="A99" s="94" t="s">
        <v>57</v>
      </c>
      <c r="B99" s="89" t="s">
        <v>67</v>
      </c>
      <c r="C99" s="90" t="s">
        <v>43</v>
      </c>
      <c r="D99" s="90" t="s">
        <v>53</v>
      </c>
      <c r="E99" s="90"/>
      <c r="F99" s="123" t="s">
        <v>86</v>
      </c>
      <c r="G99" s="183">
        <f>G102+G100</f>
        <v>50</v>
      </c>
    </row>
    <row r="100" spans="1:7" ht="22.5">
      <c r="A100" s="29" t="s">
        <v>131</v>
      </c>
      <c r="B100" s="117" t="s">
        <v>67</v>
      </c>
      <c r="C100" s="124" t="s">
        <v>43</v>
      </c>
      <c r="D100" s="124" t="s">
        <v>53</v>
      </c>
      <c r="E100" s="124" t="s">
        <v>220</v>
      </c>
      <c r="F100" s="125"/>
      <c r="G100" s="184">
        <f>G101</f>
        <v>50</v>
      </c>
    </row>
    <row r="101" spans="1:7" ht="12.75">
      <c r="A101" s="30" t="s">
        <v>132</v>
      </c>
      <c r="B101" s="117" t="s">
        <v>67</v>
      </c>
      <c r="C101" s="124" t="s">
        <v>43</v>
      </c>
      <c r="D101" s="124" t="s">
        <v>53</v>
      </c>
      <c r="E101" s="124" t="s">
        <v>221</v>
      </c>
      <c r="F101" s="125"/>
      <c r="G101" s="184">
        <f>G104</f>
        <v>50</v>
      </c>
    </row>
    <row r="102" spans="1:7" ht="12.75" hidden="1">
      <c r="A102" s="126" t="s">
        <v>63</v>
      </c>
      <c r="B102" s="96" t="s">
        <v>67</v>
      </c>
      <c r="C102" s="97" t="s">
        <v>43</v>
      </c>
      <c r="D102" s="97" t="s">
        <v>53</v>
      </c>
      <c r="E102" s="97" t="s">
        <v>87</v>
      </c>
      <c r="F102" s="121"/>
      <c r="G102" s="182">
        <f>G103</f>
        <v>0</v>
      </c>
    </row>
    <row r="103" spans="1:7" ht="12.75" hidden="1">
      <c r="A103" s="99" t="s">
        <v>0</v>
      </c>
      <c r="B103" s="96" t="s">
        <v>67</v>
      </c>
      <c r="C103" s="97" t="s">
        <v>43</v>
      </c>
      <c r="D103" s="97" t="s">
        <v>53</v>
      </c>
      <c r="E103" s="97" t="s">
        <v>87</v>
      </c>
      <c r="F103" s="109" t="s">
        <v>93</v>
      </c>
      <c r="G103" s="182">
        <v>0</v>
      </c>
    </row>
    <row r="104" spans="1:7" ht="22.5">
      <c r="A104" s="98" t="s">
        <v>119</v>
      </c>
      <c r="B104" s="117" t="s">
        <v>67</v>
      </c>
      <c r="C104" s="124" t="s">
        <v>43</v>
      </c>
      <c r="D104" s="124" t="s">
        <v>53</v>
      </c>
      <c r="E104" s="124" t="s">
        <v>221</v>
      </c>
      <c r="F104" s="109" t="s">
        <v>156</v>
      </c>
      <c r="G104" s="182">
        <f>G105</f>
        <v>50</v>
      </c>
    </row>
    <row r="105" spans="1:7" ht="12.75">
      <c r="A105" s="95" t="s">
        <v>346</v>
      </c>
      <c r="B105" s="117" t="s">
        <v>67</v>
      </c>
      <c r="C105" s="124" t="s">
        <v>43</v>
      </c>
      <c r="D105" s="124" t="s">
        <v>53</v>
      </c>
      <c r="E105" s="124" t="s">
        <v>221</v>
      </c>
      <c r="F105" s="109" t="s">
        <v>157</v>
      </c>
      <c r="G105" s="182">
        <v>50</v>
      </c>
    </row>
    <row r="106" spans="1:7" ht="12.75">
      <c r="A106" s="127" t="s">
        <v>47</v>
      </c>
      <c r="B106" s="89" t="s">
        <v>67</v>
      </c>
      <c r="C106" s="90" t="s">
        <v>16</v>
      </c>
      <c r="D106" s="90"/>
      <c r="E106" s="90"/>
      <c r="F106" s="108"/>
      <c r="G106" s="183">
        <f>G107+G118</f>
        <v>5532.58028</v>
      </c>
    </row>
    <row r="107" spans="1:7" ht="12.75">
      <c r="A107" s="99" t="s">
        <v>133</v>
      </c>
      <c r="B107" s="96" t="s">
        <v>67</v>
      </c>
      <c r="C107" s="97" t="s">
        <v>16</v>
      </c>
      <c r="D107" s="97" t="s">
        <v>21</v>
      </c>
      <c r="E107" s="97"/>
      <c r="F107" s="109"/>
      <c r="G107" s="182">
        <f>G109+G115+G112</f>
        <v>2949.188</v>
      </c>
    </row>
    <row r="108" spans="1:7" ht="12.75">
      <c r="A108" s="99" t="s">
        <v>134</v>
      </c>
      <c r="B108" s="96" t="s">
        <v>67</v>
      </c>
      <c r="C108" s="97" t="s">
        <v>16</v>
      </c>
      <c r="D108" s="97" t="s">
        <v>21</v>
      </c>
      <c r="E108" s="97" t="s">
        <v>222</v>
      </c>
      <c r="F108" s="109"/>
      <c r="G108" s="182">
        <f>G109</f>
        <v>845.688</v>
      </c>
    </row>
    <row r="109" spans="1:7" ht="70.5" customHeight="1">
      <c r="A109" s="99" t="s">
        <v>135</v>
      </c>
      <c r="B109" s="96" t="s">
        <v>67</v>
      </c>
      <c r="C109" s="97" t="s">
        <v>16</v>
      </c>
      <c r="D109" s="97" t="s">
        <v>21</v>
      </c>
      <c r="E109" s="97" t="s">
        <v>223</v>
      </c>
      <c r="F109" s="109"/>
      <c r="G109" s="182">
        <f>G110</f>
        <v>845.688</v>
      </c>
    </row>
    <row r="110" spans="1:7" ht="22.5">
      <c r="A110" s="98" t="s">
        <v>119</v>
      </c>
      <c r="B110" s="96" t="s">
        <v>67</v>
      </c>
      <c r="C110" s="97" t="s">
        <v>16</v>
      </c>
      <c r="D110" s="97" t="s">
        <v>21</v>
      </c>
      <c r="E110" s="97" t="s">
        <v>223</v>
      </c>
      <c r="F110" s="109" t="s">
        <v>156</v>
      </c>
      <c r="G110" s="182">
        <f>G111</f>
        <v>845.688</v>
      </c>
    </row>
    <row r="111" spans="1:7" ht="12.75">
      <c r="A111" s="95" t="s">
        <v>346</v>
      </c>
      <c r="B111" s="96" t="s">
        <v>67</v>
      </c>
      <c r="C111" s="97" t="s">
        <v>16</v>
      </c>
      <c r="D111" s="97" t="s">
        <v>21</v>
      </c>
      <c r="E111" s="97" t="s">
        <v>223</v>
      </c>
      <c r="F111" s="109" t="s">
        <v>157</v>
      </c>
      <c r="G111" s="182">
        <f>153.388+692.3</f>
        <v>845.688</v>
      </c>
    </row>
    <row r="112" spans="1:7" ht="45">
      <c r="A112" s="99" t="s">
        <v>371</v>
      </c>
      <c r="B112" s="96" t="s">
        <v>67</v>
      </c>
      <c r="C112" s="97" t="s">
        <v>16</v>
      </c>
      <c r="D112" s="97" t="s">
        <v>21</v>
      </c>
      <c r="E112" s="97" t="s">
        <v>370</v>
      </c>
      <c r="F112" s="109"/>
      <c r="G112" s="182">
        <f>G113</f>
        <v>1603.5</v>
      </c>
    </row>
    <row r="113" spans="1:7" ht="22.5">
      <c r="A113" s="98" t="s">
        <v>119</v>
      </c>
      <c r="B113" s="96" t="s">
        <v>67</v>
      </c>
      <c r="C113" s="97" t="s">
        <v>16</v>
      </c>
      <c r="D113" s="97" t="s">
        <v>21</v>
      </c>
      <c r="E113" s="97" t="s">
        <v>370</v>
      </c>
      <c r="F113" s="109" t="s">
        <v>156</v>
      </c>
      <c r="G113" s="182">
        <f>G114</f>
        <v>1603.5</v>
      </c>
    </row>
    <row r="114" spans="1:7" ht="12.75">
      <c r="A114" s="95" t="s">
        <v>346</v>
      </c>
      <c r="B114" s="96" t="s">
        <v>67</v>
      </c>
      <c r="C114" s="97" t="s">
        <v>16</v>
      </c>
      <c r="D114" s="97" t="s">
        <v>21</v>
      </c>
      <c r="E114" s="97" t="s">
        <v>370</v>
      </c>
      <c r="F114" s="109" t="s">
        <v>157</v>
      </c>
      <c r="G114" s="182">
        <f>1000+603.5</f>
        <v>1603.5</v>
      </c>
    </row>
    <row r="115" spans="1:7" ht="12.75">
      <c r="A115" s="98" t="s">
        <v>359</v>
      </c>
      <c r="B115" s="96" t="s">
        <v>67</v>
      </c>
      <c r="C115" s="97" t="s">
        <v>16</v>
      </c>
      <c r="D115" s="97" t="s">
        <v>21</v>
      </c>
      <c r="E115" s="97" t="s">
        <v>360</v>
      </c>
      <c r="F115" s="109"/>
      <c r="G115" s="182">
        <f>G116</f>
        <v>500</v>
      </c>
    </row>
    <row r="116" spans="1:7" ht="22.5">
      <c r="A116" s="95" t="s">
        <v>119</v>
      </c>
      <c r="B116" s="96" t="s">
        <v>67</v>
      </c>
      <c r="C116" s="97" t="s">
        <v>16</v>
      </c>
      <c r="D116" s="97" t="s">
        <v>21</v>
      </c>
      <c r="E116" s="97" t="s">
        <v>360</v>
      </c>
      <c r="F116" s="109" t="s">
        <v>156</v>
      </c>
      <c r="G116" s="182">
        <f>G117</f>
        <v>500</v>
      </c>
    </row>
    <row r="117" spans="1:7" ht="12.75">
      <c r="A117" s="99" t="s">
        <v>346</v>
      </c>
      <c r="B117" s="96" t="s">
        <v>67</v>
      </c>
      <c r="C117" s="97" t="s">
        <v>16</v>
      </c>
      <c r="D117" s="97" t="s">
        <v>21</v>
      </c>
      <c r="E117" s="97" t="s">
        <v>360</v>
      </c>
      <c r="F117" s="109" t="s">
        <v>157</v>
      </c>
      <c r="G117" s="182">
        <v>500</v>
      </c>
    </row>
    <row r="118" spans="1:7" ht="12.75">
      <c r="A118" s="88" t="s">
        <v>69</v>
      </c>
      <c r="B118" s="89" t="s">
        <v>67</v>
      </c>
      <c r="C118" s="90" t="s">
        <v>16</v>
      </c>
      <c r="D118" s="90" t="s">
        <v>55</v>
      </c>
      <c r="E118" s="90"/>
      <c r="F118" s="108"/>
      <c r="G118" s="183">
        <f>G119+G125+G128+G131+G134+G137</f>
        <v>2583.39228</v>
      </c>
    </row>
    <row r="119" spans="1:7" ht="12.75">
      <c r="A119" s="99" t="s">
        <v>69</v>
      </c>
      <c r="B119" s="96" t="s">
        <v>67</v>
      </c>
      <c r="C119" s="97" t="s">
        <v>16</v>
      </c>
      <c r="D119" s="97" t="s">
        <v>55</v>
      </c>
      <c r="E119" s="97" t="s">
        <v>246</v>
      </c>
      <c r="F119" s="109"/>
      <c r="G119" s="182">
        <f>G120</f>
        <v>400</v>
      </c>
    </row>
    <row r="120" spans="1:7" ht="15" customHeight="1">
      <c r="A120" s="99" t="s">
        <v>245</v>
      </c>
      <c r="B120" s="96" t="s">
        <v>67</v>
      </c>
      <c r="C120" s="97" t="s">
        <v>16</v>
      </c>
      <c r="D120" s="97" t="s">
        <v>55</v>
      </c>
      <c r="E120" s="97" t="s">
        <v>247</v>
      </c>
      <c r="F120" s="109"/>
      <c r="G120" s="182">
        <f>G121+G123</f>
        <v>400</v>
      </c>
    </row>
    <row r="121" spans="1:7" ht="22.5">
      <c r="A121" s="98" t="s">
        <v>119</v>
      </c>
      <c r="B121" s="96" t="s">
        <v>67</v>
      </c>
      <c r="C121" s="97" t="s">
        <v>16</v>
      </c>
      <c r="D121" s="97" t="s">
        <v>55</v>
      </c>
      <c r="E121" s="97" t="s">
        <v>247</v>
      </c>
      <c r="F121" s="109" t="s">
        <v>156</v>
      </c>
      <c r="G121" s="182">
        <f>G122</f>
        <v>385.8</v>
      </c>
    </row>
    <row r="122" spans="1:7" ht="12.75">
      <c r="A122" s="95" t="s">
        <v>346</v>
      </c>
      <c r="B122" s="96" t="s">
        <v>67</v>
      </c>
      <c r="C122" s="97" t="s">
        <v>16</v>
      </c>
      <c r="D122" s="97" t="s">
        <v>55</v>
      </c>
      <c r="E122" s="97" t="s">
        <v>247</v>
      </c>
      <c r="F122" s="109" t="s">
        <v>157</v>
      </c>
      <c r="G122" s="182">
        <f>400-14.2</f>
        <v>385.8</v>
      </c>
    </row>
    <row r="123" spans="1:7" ht="12.75">
      <c r="A123" s="99" t="s">
        <v>121</v>
      </c>
      <c r="B123" s="96" t="s">
        <v>67</v>
      </c>
      <c r="C123" s="97" t="s">
        <v>16</v>
      </c>
      <c r="D123" s="97" t="s">
        <v>55</v>
      </c>
      <c r="E123" s="97" t="s">
        <v>247</v>
      </c>
      <c r="F123" s="109" t="s">
        <v>158</v>
      </c>
      <c r="G123" s="182">
        <f>G124</f>
        <v>14.2</v>
      </c>
    </row>
    <row r="124" spans="1:7" ht="12.75">
      <c r="A124" s="41" t="s">
        <v>179</v>
      </c>
      <c r="B124" s="96" t="s">
        <v>67</v>
      </c>
      <c r="C124" s="97" t="s">
        <v>16</v>
      </c>
      <c r="D124" s="97" t="s">
        <v>55</v>
      </c>
      <c r="E124" s="97" t="s">
        <v>247</v>
      </c>
      <c r="F124" s="109" t="s">
        <v>180</v>
      </c>
      <c r="G124" s="182">
        <v>14.2</v>
      </c>
    </row>
    <row r="125" spans="1:7" ht="24.75" customHeight="1">
      <c r="A125" s="210" t="s">
        <v>251</v>
      </c>
      <c r="B125" s="203" t="s">
        <v>67</v>
      </c>
      <c r="C125" s="204" t="s">
        <v>16</v>
      </c>
      <c r="D125" s="204" t="s">
        <v>55</v>
      </c>
      <c r="E125" s="211" t="str">
        <f>E126</f>
        <v>53 1 00 S0020</v>
      </c>
      <c r="F125" s="209"/>
      <c r="G125" s="182">
        <f>G127</f>
        <v>0</v>
      </c>
    </row>
    <row r="126" spans="1:7" ht="12.75">
      <c r="A126" s="210" t="s">
        <v>252</v>
      </c>
      <c r="B126" s="203" t="s">
        <v>67</v>
      </c>
      <c r="C126" s="204" t="s">
        <v>16</v>
      </c>
      <c r="D126" s="204" t="s">
        <v>55</v>
      </c>
      <c r="E126" s="211" t="str">
        <f>E127</f>
        <v>53 1 00 S0020</v>
      </c>
      <c r="F126" s="209" t="s">
        <v>250</v>
      </c>
      <c r="G126" s="182">
        <v>0</v>
      </c>
    </row>
    <row r="127" spans="1:7" ht="33.75">
      <c r="A127" s="210" t="s">
        <v>253</v>
      </c>
      <c r="B127" s="203" t="s">
        <v>67</v>
      </c>
      <c r="C127" s="204" t="s">
        <v>16</v>
      </c>
      <c r="D127" s="204" t="s">
        <v>55</v>
      </c>
      <c r="E127" s="211" t="s">
        <v>248</v>
      </c>
      <c r="F127" s="209" t="s">
        <v>249</v>
      </c>
      <c r="G127" s="182">
        <v>0</v>
      </c>
    </row>
    <row r="128" spans="1:7" ht="36" customHeight="1">
      <c r="A128" s="210" t="s">
        <v>380</v>
      </c>
      <c r="B128" s="203" t="s">
        <v>67</v>
      </c>
      <c r="C128" s="204" t="s">
        <v>16</v>
      </c>
      <c r="D128" s="204" t="s">
        <v>55</v>
      </c>
      <c r="E128" s="211" t="str">
        <f>E129</f>
        <v>53 1 00 L5270</v>
      </c>
      <c r="F128" s="209"/>
      <c r="G128" s="182">
        <f>G130</f>
        <v>1423.912</v>
      </c>
    </row>
    <row r="129" spans="1:7" ht="12.75">
      <c r="A129" s="210" t="s">
        <v>252</v>
      </c>
      <c r="B129" s="203" t="s">
        <v>67</v>
      </c>
      <c r="C129" s="204" t="s">
        <v>16</v>
      </c>
      <c r="D129" s="204" t="s">
        <v>55</v>
      </c>
      <c r="E129" s="211" t="str">
        <f>E130</f>
        <v>53 1 00 L5270</v>
      </c>
      <c r="F129" s="209" t="s">
        <v>250</v>
      </c>
      <c r="G129" s="182">
        <f>G130</f>
        <v>1423.912</v>
      </c>
    </row>
    <row r="130" spans="1:7" ht="33.75">
      <c r="A130" s="210" t="s">
        <v>253</v>
      </c>
      <c r="B130" s="203" t="s">
        <v>67</v>
      </c>
      <c r="C130" s="204" t="s">
        <v>16</v>
      </c>
      <c r="D130" s="204" t="s">
        <v>55</v>
      </c>
      <c r="E130" s="211" t="s">
        <v>376</v>
      </c>
      <c r="F130" s="209" t="s">
        <v>249</v>
      </c>
      <c r="G130" s="182">
        <v>1423.912</v>
      </c>
    </row>
    <row r="131" spans="1:7" ht="22.5">
      <c r="A131" s="210" t="s">
        <v>381</v>
      </c>
      <c r="B131" s="203" t="s">
        <v>67</v>
      </c>
      <c r="C131" s="204" t="s">
        <v>16</v>
      </c>
      <c r="D131" s="204" t="s">
        <v>55</v>
      </c>
      <c r="E131" s="211" t="str">
        <f>E132</f>
        <v>53 1 00 S8440</v>
      </c>
      <c r="F131" s="209"/>
      <c r="G131" s="182">
        <f>G133</f>
        <v>560.99</v>
      </c>
    </row>
    <row r="132" spans="1:7" ht="12.75">
      <c r="A132" s="210" t="s">
        <v>252</v>
      </c>
      <c r="B132" s="203" t="s">
        <v>67</v>
      </c>
      <c r="C132" s="204" t="s">
        <v>16</v>
      </c>
      <c r="D132" s="204" t="s">
        <v>55</v>
      </c>
      <c r="E132" s="211" t="str">
        <f>E133</f>
        <v>53 1 00 S8440</v>
      </c>
      <c r="F132" s="209" t="s">
        <v>250</v>
      </c>
      <c r="G132" s="182">
        <f>G133</f>
        <v>560.99</v>
      </c>
    </row>
    <row r="133" spans="1:7" ht="33.75">
      <c r="A133" s="210" t="s">
        <v>253</v>
      </c>
      <c r="B133" s="203" t="s">
        <v>67</v>
      </c>
      <c r="C133" s="204" t="s">
        <v>16</v>
      </c>
      <c r="D133" s="204" t="s">
        <v>55</v>
      </c>
      <c r="E133" s="211" t="s">
        <v>375</v>
      </c>
      <c r="F133" s="209" t="s">
        <v>249</v>
      </c>
      <c r="G133" s="182">
        <v>560.99</v>
      </c>
    </row>
    <row r="134" spans="1:7" ht="22.5">
      <c r="A134" s="210" t="s">
        <v>377</v>
      </c>
      <c r="B134" s="203" t="s">
        <v>67</v>
      </c>
      <c r="C134" s="204" t="s">
        <v>16</v>
      </c>
      <c r="D134" s="204" t="s">
        <v>55</v>
      </c>
      <c r="E134" s="211" t="str">
        <f>E135</f>
        <v>53 1 00 L5270</v>
      </c>
      <c r="F134" s="209"/>
      <c r="G134" s="182">
        <f>G136</f>
        <v>142.39128</v>
      </c>
    </row>
    <row r="135" spans="1:7" ht="12.75">
      <c r="A135" s="210" t="s">
        <v>343</v>
      </c>
      <c r="B135" s="203" t="s">
        <v>67</v>
      </c>
      <c r="C135" s="204" t="s">
        <v>16</v>
      </c>
      <c r="D135" s="204" t="s">
        <v>55</v>
      </c>
      <c r="E135" s="211" t="str">
        <f>E136</f>
        <v>53 1 00 L5270</v>
      </c>
      <c r="F135" s="209" t="s">
        <v>342</v>
      </c>
      <c r="G135" s="182">
        <f>G136</f>
        <v>142.39128</v>
      </c>
    </row>
    <row r="136" spans="1:7" ht="12.75">
      <c r="A136" s="210" t="s">
        <v>90</v>
      </c>
      <c r="B136" s="203" t="s">
        <v>67</v>
      </c>
      <c r="C136" s="204" t="s">
        <v>16</v>
      </c>
      <c r="D136" s="204" t="s">
        <v>55</v>
      </c>
      <c r="E136" s="211" t="s">
        <v>376</v>
      </c>
      <c r="F136" s="209" t="s">
        <v>342</v>
      </c>
      <c r="G136" s="182">
        <v>142.39128</v>
      </c>
    </row>
    <row r="137" spans="1:7" ht="22.5">
      <c r="A137" s="210" t="s">
        <v>378</v>
      </c>
      <c r="B137" s="203" t="s">
        <v>67</v>
      </c>
      <c r="C137" s="204" t="s">
        <v>16</v>
      </c>
      <c r="D137" s="204" t="s">
        <v>55</v>
      </c>
      <c r="E137" s="211" t="str">
        <f>E138</f>
        <v>53 1 00 S8440</v>
      </c>
      <c r="F137" s="209"/>
      <c r="G137" s="182">
        <f>G139</f>
        <v>56.099</v>
      </c>
    </row>
    <row r="138" spans="1:7" ht="12.75">
      <c r="A138" s="210" t="s">
        <v>343</v>
      </c>
      <c r="B138" s="203" t="s">
        <v>67</v>
      </c>
      <c r="C138" s="204" t="s">
        <v>16</v>
      </c>
      <c r="D138" s="204" t="s">
        <v>55</v>
      </c>
      <c r="E138" s="211" t="str">
        <f>E139</f>
        <v>53 1 00 S8440</v>
      </c>
      <c r="F138" s="209" t="s">
        <v>342</v>
      </c>
      <c r="G138" s="182">
        <f>G139</f>
        <v>56.099</v>
      </c>
    </row>
    <row r="139" spans="1:7" ht="12.75">
      <c r="A139" s="210" t="s">
        <v>90</v>
      </c>
      <c r="B139" s="203" t="s">
        <v>67</v>
      </c>
      <c r="C139" s="204" t="s">
        <v>16</v>
      </c>
      <c r="D139" s="204" t="s">
        <v>55</v>
      </c>
      <c r="E139" s="211" t="s">
        <v>375</v>
      </c>
      <c r="F139" s="209" t="s">
        <v>342</v>
      </c>
      <c r="G139" s="182">
        <v>56.099</v>
      </c>
    </row>
    <row r="140" spans="1:7" ht="12.75">
      <c r="A140" s="94" t="s">
        <v>17</v>
      </c>
      <c r="B140" s="89" t="s">
        <v>67</v>
      </c>
      <c r="C140" s="90" t="s">
        <v>18</v>
      </c>
      <c r="D140" s="128"/>
      <c r="E140" s="128"/>
      <c r="F140" s="129"/>
      <c r="G140" s="183">
        <f>G141+G155+G167</f>
        <v>9776.92371</v>
      </c>
    </row>
    <row r="141" spans="1:7" ht="12.75">
      <c r="A141" s="94" t="s">
        <v>136</v>
      </c>
      <c r="B141" s="89" t="s">
        <v>67</v>
      </c>
      <c r="C141" s="90" t="s">
        <v>18</v>
      </c>
      <c r="D141" s="90" t="s">
        <v>8</v>
      </c>
      <c r="E141" s="128"/>
      <c r="F141" s="129"/>
      <c r="G141" s="180">
        <f>G142</f>
        <v>1638.538</v>
      </c>
    </row>
    <row r="142" spans="1:7" ht="12.75">
      <c r="A142" s="98" t="s">
        <v>48</v>
      </c>
      <c r="B142" s="96" t="s">
        <v>67</v>
      </c>
      <c r="C142" s="97" t="s">
        <v>18</v>
      </c>
      <c r="D142" s="97" t="s">
        <v>8</v>
      </c>
      <c r="E142" s="130" t="s">
        <v>224</v>
      </c>
      <c r="F142" s="131"/>
      <c r="G142" s="182">
        <f>G145</f>
        <v>1638.538</v>
      </c>
    </row>
    <row r="143" spans="1:7" ht="33.75" hidden="1">
      <c r="A143" s="98" t="s">
        <v>105</v>
      </c>
      <c r="B143" s="96" t="s">
        <v>67</v>
      </c>
      <c r="C143" s="97" t="s">
        <v>18</v>
      </c>
      <c r="D143" s="97" t="s">
        <v>8</v>
      </c>
      <c r="E143" s="130">
        <v>3519001</v>
      </c>
      <c r="F143" s="132"/>
      <c r="G143" s="182">
        <f>G144</f>
        <v>0</v>
      </c>
    </row>
    <row r="144" spans="1:7" ht="12.75" hidden="1">
      <c r="A144" s="99" t="s">
        <v>0</v>
      </c>
      <c r="B144" s="96" t="s">
        <v>67</v>
      </c>
      <c r="C144" s="97" t="s">
        <v>18</v>
      </c>
      <c r="D144" s="97" t="s">
        <v>8</v>
      </c>
      <c r="E144" s="130">
        <v>3519001</v>
      </c>
      <c r="F144" s="133">
        <v>500</v>
      </c>
      <c r="G144" s="185"/>
    </row>
    <row r="145" spans="1:7" ht="12.75">
      <c r="A145" s="98" t="s">
        <v>137</v>
      </c>
      <c r="B145" s="96" t="s">
        <v>67</v>
      </c>
      <c r="C145" s="97" t="s">
        <v>18</v>
      </c>
      <c r="D145" s="97" t="s">
        <v>8</v>
      </c>
      <c r="E145" s="130" t="s">
        <v>225</v>
      </c>
      <c r="F145" s="133"/>
      <c r="G145" s="185">
        <f>G146</f>
        <v>1638.538</v>
      </c>
    </row>
    <row r="146" spans="1:7" ht="12.75">
      <c r="A146" s="99" t="s">
        <v>138</v>
      </c>
      <c r="B146" s="96" t="s">
        <v>67</v>
      </c>
      <c r="C146" s="97" t="s">
        <v>18</v>
      </c>
      <c r="D146" s="97" t="s">
        <v>8</v>
      </c>
      <c r="E146" s="130" t="s">
        <v>225</v>
      </c>
      <c r="F146" s="133"/>
      <c r="G146" s="185">
        <f>G147+G149+G152</f>
        <v>1638.538</v>
      </c>
    </row>
    <row r="147" spans="1:7" ht="22.5">
      <c r="A147" s="98" t="s">
        <v>119</v>
      </c>
      <c r="B147" s="96" t="s">
        <v>67</v>
      </c>
      <c r="C147" s="97" t="s">
        <v>18</v>
      </c>
      <c r="D147" s="97" t="s">
        <v>8</v>
      </c>
      <c r="E147" s="130" t="s">
        <v>225</v>
      </c>
      <c r="F147" s="133">
        <v>240</v>
      </c>
      <c r="G147" s="185">
        <f>G148</f>
        <v>1638.538</v>
      </c>
    </row>
    <row r="148" spans="1:7" ht="12.75">
      <c r="A148" s="95" t="s">
        <v>346</v>
      </c>
      <c r="B148" s="96" t="s">
        <v>67</v>
      </c>
      <c r="C148" s="97" t="s">
        <v>18</v>
      </c>
      <c r="D148" s="97" t="s">
        <v>8</v>
      </c>
      <c r="E148" s="130" t="s">
        <v>225</v>
      </c>
      <c r="F148" s="133">
        <v>244</v>
      </c>
      <c r="G148" s="185">
        <v>1638.538</v>
      </c>
    </row>
    <row r="149" spans="1:7" ht="33.75" hidden="1">
      <c r="A149" s="116" t="s">
        <v>337</v>
      </c>
      <c r="B149" s="96" t="s">
        <v>67</v>
      </c>
      <c r="C149" s="97" t="s">
        <v>18</v>
      </c>
      <c r="D149" s="97" t="s">
        <v>8</v>
      </c>
      <c r="E149" s="130">
        <v>3519503</v>
      </c>
      <c r="F149" s="133"/>
      <c r="G149" s="185">
        <f>G150</f>
        <v>0</v>
      </c>
    </row>
    <row r="150" spans="1:7" ht="12.75" hidden="1">
      <c r="A150" s="27" t="s">
        <v>75</v>
      </c>
      <c r="B150" s="96" t="s">
        <v>67</v>
      </c>
      <c r="C150" s="97" t="s">
        <v>18</v>
      </c>
      <c r="D150" s="97" t="s">
        <v>8</v>
      </c>
      <c r="E150" s="130">
        <v>3519503</v>
      </c>
      <c r="F150" s="133">
        <v>410</v>
      </c>
      <c r="G150" s="185">
        <f>G151</f>
        <v>0</v>
      </c>
    </row>
    <row r="151" spans="1:7" ht="22.5" hidden="1">
      <c r="A151" s="27" t="s">
        <v>139</v>
      </c>
      <c r="B151" s="96" t="s">
        <v>67</v>
      </c>
      <c r="C151" s="97" t="s">
        <v>18</v>
      </c>
      <c r="D151" s="97" t="s">
        <v>8</v>
      </c>
      <c r="E151" s="130">
        <v>3519503</v>
      </c>
      <c r="F151" s="133">
        <v>412</v>
      </c>
      <c r="G151" s="185">
        <v>0</v>
      </c>
    </row>
    <row r="152" spans="1:7" ht="33.75" hidden="1">
      <c r="A152" s="116" t="s">
        <v>337</v>
      </c>
      <c r="B152" s="96" t="s">
        <v>67</v>
      </c>
      <c r="C152" s="97" t="s">
        <v>18</v>
      </c>
      <c r="D152" s="97" t="s">
        <v>8</v>
      </c>
      <c r="E152" s="130">
        <v>3519603</v>
      </c>
      <c r="F152" s="133"/>
      <c r="G152" s="185">
        <f>G153</f>
        <v>0</v>
      </c>
    </row>
    <row r="153" spans="1:7" ht="12.75" hidden="1">
      <c r="A153" s="27" t="s">
        <v>75</v>
      </c>
      <c r="B153" s="96" t="s">
        <v>67</v>
      </c>
      <c r="C153" s="97" t="s">
        <v>18</v>
      </c>
      <c r="D153" s="97" t="s">
        <v>8</v>
      </c>
      <c r="E153" s="130">
        <v>3519603</v>
      </c>
      <c r="F153" s="133">
        <v>410</v>
      </c>
      <c r="G153" s="185">
        <f>G154</f>
        <v>0</v>
      </c>
    </row>
    <row r="154" spans="1:7" ht="22.5" hidden="1">
      <c r="A154" s="27" t="s">
        <v>139</v>
      </c>
      <c r="B154" s="96" t="s">
        <v>67</v>
      </c>
      <c r="C154" s="97" t="s">
        <v>18</v>
      </c>
      <c r="D154" s="97" t="s">
        <v>8</v>
      </c>
      <c r="E154" s="130">
        <v>3519603</v>
      </c>
      <c r="F154" s="133">
        <v>412</v>
      </c>
      <c r="G154" s="185">
        <v>0</v>
      </c>
    </row>
    <row r="155" spans="1:7" ht="12.75">
      <c r="A155" s="119" t="s">
        <v>40</v>
      </c>
      <c r="B155" s="89" t="s">
        <v>67</v>
      </c>
      <c r="C155" s="90" t="s">
        <v>18</v>
      </c>
      <c r="D155" s="90" t="s">
        <v>15</v>
      </c>
      <c r="E155" s="128"/>
      <c r="F155" s="129"/>
      <c r="G155" s="186">
        <f>G156+G159+G161</f>
        <v>2549.638</v>
      </c>
    </row>
    <row r="156" spans="1:7" ht="12.75">
      <c r="A156" s="95" t="s">
        <v>62</v>
      </c>
      <c r="B156" s="96" t="s">
        <v>67</v>
      </c>
      <c r="C156" s="97" t="s">
        <v>18</v>
      </c>
      <c r="D156" s="97" t="s">
        <v>15</v>
      </c>
      <c r="E156" s="134" t="s">
        <v>226</v>
      </c>
      <c r="F156" s="131"/>
      <c r="G156" s="185">
        <f>G157</f>
        <v>2549.638</v>
      </c>
    </row>
    <row r="157" spans="1:7" ht="19.5" customHeight="1">
      <c r="A157" s="95" t="s">
        <v>140</v>
      </c>
      <c r="B157" s="96" t="s">
        <v>67</v>
      </c>
      <c r="C157" s="97" t="s">
        <v>18</v>
      </c>
      <c r="D157" s="97" t="s">
        <v>15</v>
      </c>
      <c r="E157" s="130" t="s">
        <v>227</v>
      </c>
      <c r="F157" s="131"/>
      <c r="G157" s="185">
        <f>G158+G165</f>
        <v>2549.638</v>
      </c>
    </row>
    <row r="158" spans="1:7" ht="22.5">
      <c r="A158" s="99" t="s">
        <v>119</v>
      </c>
      <c r="B158" s="96" t="s">
        <v>67</v>
      </c>
      <c r="C158" s="97" t="s">
        <v>18</v>
      </c>
      <c r="D158" s="97" t="s">
        <v>15</v>
      </c>
      <c r="E158" s="130" t="s">
        <v>227</v>
      </c>
      <c r="F158" s="109" t="s">
        <v>156</v>
      </c>
      <c r="G158" s="182">
        <f>G163+G164</f>
        <v>2544.638</v>
      </c>
    </row>
    <row r="159" spans="1:7" ht="33.75" hidden="1">
      <c r="A159" s="95" t="s">
        <v>106</v>
      </c>
      <c r="B159" s="96" t="s">
        <v>67</v>
      </c>
      <c r="C159" s="97" t="s">
        <v>18</v>
      </c>
      <c r="D159" s="97" t="s">
        <v>15</v>
      </c>
      <c r="E159" s="130" t="s">
        <v>227</v>
      </c>
      <c r="F159" s="109"/>
      <c r="G159" s="185">
        <f>G160</f>
        <v>0</v>
      </c>
    </row>
    <row r="160" spans="1:7" ht="12.75" hidden="1">
      <c r="A160" s="95" t="s">
        <v>4</v>
      </c>
      <c r="B160" s="96" t="s">
        <v>67</v>
      </c>
      <c r="C160" s="97" t="s">
        <v>18</v>
      </c>
      <c r="D160" s="97" t="s">
        <v>15</v>
      </c>
      <c r="E160" s="130" t="s">
        <v>227</v>
      </c>
      <c r="F160" s="109" t="s">
        <v>6</v>
      </c>
      <c r="G160" s="185"/>
    </row>
    <row r="161" spans="1:7" ht="22.5" hidden="1">
      <c r="A161" s="95" t="s">
        <v>107</v>
      </c>
      <c r="B161" s="96" t="s">
        <v>67</v>
      </c>
      <c r="C161" s="97" t="s">
        <v>18</v>
      </c>
      <c r="D161" s="97" t="s">
        <v>15</v>
      </c>
      <c r="E161" s="130" t="s">
        <v>227</v>
      </c>
      <c r="F161" s="109"/>
      <c r="G161" s="185">
        <f>G162</f>
        <v>0</v>
      </c>
    </row>
    <row r="162" spans="1:7" ht="12.75" hidden="1">
      <c r="A162" s="95" t="s">
        <v>4</v>
      </c>
      <c r="B162" s="96" t="s">
        <v>67</v>
      </c>
      <c r="C162" s="97" t="s">
        <v>18</v>
      </c>
      <c r="D162" s="97" t="s">
        <v>15</v>
      </c>
      <c r="E162" s="130" t="s">
        <v>227</v>
      </c>
      <c r="F162" s="109" t="s">
        <v>6</v>
      </c>
      <c r="G162" s="185"/>
    </row>
    <row r="163" spans="1:7" ht="22.5">
      <c r="A163" s="95" t="s">
        <v>141</v>
      </c>
      <c r="B163" s="96" t="s">
        <v>67</v>
      </c>
      <c r="C163" s="97" t="s">
        <v>18</v>
      </c>
      <c r="D163" s="97" t="s">
        <v>15</v>
      </c>
      <c r="E163" s="130" t="s">
        <v>227</v>
      </c>
      <c r="F163" s="109" t="s">
        <v>162</v>
      </c>
      <c r="G163" s="182">
        <v>90</v>
      </c>
    </row>
    <row r="164" spans="1:7" ht="12.75">
      <c r="A164" s="95" t="s">
        <v>346</v>
      </c>
      <c r="B164" s="96" t="s">
        <v>67</v>
      </c>
      <c r="C164" s="97" t="s">
        <v>18</v>
      </c>
      <c r="D164" s="97" t="s">
        <v>15</v>
      </c>
      <c r="E164" s="130" t="s">
        <v>227</v>
      </c>
      <c r="F164" s="109" t="s">
        <v>157</v>
      </c>
      <c r="G164" s="179">
        <v>2454.638</v>
      </c>
    </row>
    <row r="165" spans="1:7" ht="12.75">
      <c r="A165" s="99" t="s">
        <v>121</v>
      </c>
      <c r="B165" s="96" t="s">
        <v>67</v>
      </c>
      <c r="C165" s="97" t="s">
        <v>18</v>
      </c>
      <c r="D165" s="97" t="s">
        <v>15</v>
      </c>
      <c r="E165" s="130" t="s">
        <v>227</v>
      </c>
      <c r="F165" s="109" t="s">
        <v>158</v>
      </c>
      <c r="G165" s="182">
        <f>G166</f>
        <v>5</v>
      </c>
    </row>
    <row r="166" spans="1:7" ht="12.75">
      <c r="A166" s="41" t="s">
        <v>179</v>
      </c>
      <c r="B166" s="96" t="s">
        <v>67</v>
      </c>
      <c r="C166" s="97" t="s">
        <v>18</v>
      </c>
      <c r="D166" s="97" t="s">
        <v>15</v>
      </c>
      <c r="E166" s="130" t="s">
        <v>227</v>
      </c>
      <c r="F166" s="109" t="s">
        <v>180</v>
      </c>
      <c r="G166" s="196">
        <v>5</v>
      </c>
    </row>
    <row r="167" spans="1:7" ht="12.75">
      <c r="A167" s="119" t="s">
        <v>42</v>
      </c>
      <c r="B167" s="89" t="s">
        <v>67</v>
      </c>
      <c r="C167" s="90" t="s">
        <v>18</v>
      </c>
      <c r="D167" s="90" t="s">
        <v>43</v>
      </c>
      <c r="E167" s="128"/>
      <c r="F167" s="129"/>
      <c r="G167" s="186">
        <f>G170</f>
        <v>5588.74771</v>
      </c>
    </row>
    <row r="168" spans="1:7" ht="33.75" hidden="1">
      <c r="A168" s="99" t="s">
        <v>108</v>
      </c>
      <c r="B168" s="96" t="s">
        <v>67</v>
      </c>
      <c r="C168" s="97" t="s">
        <v>18</v>
      </c>
      <c r="D168" s="97" t="s">
        <v>43</v>
      </c>
      <c r="E168" s="130">
        <v>553000</v>
      </c>
      <c r="F168" s="131"/>
      <c r="G168" s="185">
        <f>G169</f>
        <v>0</v>
      </c>
    </row>
    <row r="169" spans="1:7" ht="12.75" hidden="1">
      <c r="A169" s="99" t="s">
        <v>0</v>
      </c>
      <c r="B169" s="96" t="s">
        <v>67</v>
      </c>
      <c r="C169" s="97" t="s">
        <v>18</v>
      </c>
      <c r="D169" s="97" t="s">
        <v>43</v>
      </c>
      <c r="E169" s="130">
        <v>553000</v>
      </c>
      <c r="F169" s="133">
        <v>500</v>
      </c>
      <c r="G169" s="185"/>
    </row>
    <row r="170" spans="1:7" ht="12.75">
      <c r="A170" s="95" t="s">
        <v>42</v>
      </c>
      <c r="B170" s="96" t="s">
        <v>67</v>
      </c>
      <c r="C170" s="97" t="s">
        <v>18</v>
      </c>
      <c r="D170" s="97" t="s">
        <v>43</v>
      </c>
      <c r="E170" s="130" t="s">
        <v>228</v>
      </c>
      <c r="F170" s="131"/>
      <c r="G170" s="185">
        <f>G171+G177+G184+G187+G193+G196+G205+G192+G201+G204</f>
        <v>5588.74771</v>
      </c>
    </row>
    <row r="171" spans="1:7" ht="12.75">
      <c r="A171" s="95" t="s">
        <v>38</v>
      </c>
      <c r="B171" s="96" t="s">
        <v>67</v>
      </c>
      <c r="C171" s="97" t="s">
        <v>18</v>
      </c>
      <c r="D171" s="97" t="s">
        <v>43</v>
      </c>
      <c r="E171" s="130" t="s">
        <v>229</v>
      </c>
      <c r="F171" s="131"/>
      <c r="G171" s="185">
        <f>G172</f>
        <v>870</v>
      </c>
    </row>
    <row r="172" spans="1:7" ht="22.5">
      <c r="A172" s="99" t="s">
        <v>119</v>
      </c>
      <c r="B172" s="96" t="s">
        <v>67</v>
      </c>
      <c r="C172" s="97" t="s">
        <v>18</v>
      </c>
      <c r="D172" s="97" t="s">
        <v>43</v>
      </c>
      <c r="E172" s="130" t="s">
        <v>229</v>
      </c>
      <c r="F172" s="109" t="s">
        <v>156</v>
      </c>
      <c r="G172" s="182">
        <f>G173</f>
        <v>870</v>
      </c>
    </row>
    <row r="173" spans="1:7" ht="12.75">
      <c r="A173" s="99" t="s">
        <v>346</v>
      </c>
      <c r="B173" s="96" t="s">
        <v>67</v>
      </c>
      <c r="C173" s="97" t="s">
        <v>18</v>
      </c>
      <c r="D173" s="97" t="s">
        <v>43</v>
      </c>
      <c r="E173" s="130" t="s">
        <v>229</v>
      </c>
      <c r="F173" s="109" t="s">
        <v>157</v>
      </c>
      <c r="G173" s="179">
        <v>870</v>
      </c>
    </row>
    <row r="174" spans="1:7" ht="22.5" hidden="1">
      <c r="A174" s="99" t="s">
        <v>339</v>
      </c>
      <c r="B174" s="96" t="s">
        <v>67</v>
      </c>
      <c r="C174" s="97" t="s">
        <v>18</v>
      </c>
      <c r="D174" s="97" t="s">
        <v>43</v>
      </c>
      <c r="E174" s="130" t="s">
        <v>338</v>
      </c>
      <c r="F174" s="109"/>
      <c r="G174" s="179">
        <f>G175</f>
        <v>0</v>
      </c>
    </row>
    <row r="175" spans="1:7" ht="22.5" hidden="1">
      <c r="A175" s="95" t="s">
        <v>119</v>
      </c>
      <c r="B175" s="96" t="s">
        <v>67</v>
      </c>
      <c r="C175" s="97" t="s">
        <v>18</v>
      </c>
      <c r="D175" s="97" t="s">
        <v>43</v>
      </c>
      <c r="E175" s="130" t="s">
        <v>338</v>
      </c>
      <c r="F175" s="109" t="s">
        <v>156</v>
      </c>
      <c r="G175" s="179">
        <f>G176</f>
        <v>0</v>
      </c>
    </row>
    <row r="176" spans="1:7" ht="12.75" hidden="1">
      <c r="A176" s="99" t="s">
        <v>346</v>
      </c>
      <c r="B176" s="96" t="s">
        <v>67</v>
      </c>
      <c r="C176" s="97" t="s">
        <v>18</v>
      </c>
      <c r="D176" s="97" t="s">
        <v>43</v>
      </c>
      <c r="E176" s="130" t="s">
        <v>338</v>
      </c>
      <c r="F176" s="109" t="s">
        <v>157</v>
      </c>
      <c r="G176" s="179"/>
    </row>
    <row r="177" spans="1:7" ht="12.75">
      <c r="A177" s="99" t="s">
        <v>5</v>
      </c>
      <c r="B177" s="96" t="s">
        <v>67</v>
      </c>
      <c r="C177" s="97" t="s">
        <v>18</v>
      </c>
      <c r="D177" s="97" t="s">
        <v>43</v>
      </c>
      <c r="E177" s="130" t="s">
        <v>230</v>
      </c>
      <c r="F177" s="109"/>
      <c r="G177" s="179">
        <f>G181</f>
        <v>1967.3090000000002</v>
      </c>
    </row>
    <row r="178" spans="1:7" ht="22.5" hidden="1">
      <c r="A178" s="99" t="s">
        <v>115</v>
      </c>
      <c r="B178" s="96" t="s">
        <v>67</v>
      </c>
      <c r="C178" s="97" t="s">
        <v>18</v>
      </c>
      <c r="D178" s="97" t="s">
        <v>43</v>
      </c>
      <c r="E178" s="130" t="s">
        <v>230</v>
      </c>
      <c r="F178" s="109" t="s">
        <v>153</v>
      </c>
      <c r="G178" s="179">
        <f>G179+G180</f>
        <v>0</v>
      </c>
    </row>
    <row r="179" spans="1:7" ht="22.5" hidden="1">
      <c r="A179" s="99" t="s">
        <v>191</v>
      </c>
      <c r="B179" s="96" t="s">
        <v>67</v>
      </c>
      <c r="C179" s="97" t="s">
        <v>18</v>
      </c>
      <c r="D179" s="97" t="s">
        <v>43</v>
      </c>
      <c r="E179" s="130" t="s">
        <v>230</v>
      </c>
      <c r="F179" s="109" t="s">
        <v>154</v>
      </c>
      <c r="G179" s="179">
        <v>0</v>
      </c>
    </row>
    <row r="180" spans="1:7" ht="33.75" hidden="1">
      <c r="A180" s="104" t="s">
        <v>189</v>
      </c>
      <c r="B180" s="96" t="s">
        <v>67</v>
      </c>
      <c r="C180" s="97" t="s">
        <v>18</v>
      </c>
      <c r="D180" s="97" t="s">
        <v>43</v>
      </c>
      <c r="E180" s="130" t="s">
        <v>230</v>
      </c>
      <c r="F180" s="109" t="s">
        <v>190</v>
      </c>
      <c r="G180" s="179">
        <v>0</v>
      </c>
    </row>
    <row r="181" spans="1:7" ht="22.5">
      <c r="A181" s="95" t="s">
        <v>119</v>
      </c>
      <c r="B181" s="96" t="s">
        <v>67</v>
      </c>
      <c r="C181" s="97" t="s">
        <v>18</v>
      </c>
      <c r="D181" s="96" t="s">
        <v>43</v>
      </c>
      <c r="E181" s="130" t="s">
        <v>230</v>
      </c>
      <c r="F181" s="135">
        <v>240</v>
      </c>
      <c r="G181" s="179">
        <f>G183+G182</f>
        <v>1967.3090000000002</v>
      </c>
    </row>
    <row r="182" spans="1:7" ht="12" customHeight="1" hidden="1">
      <c r="A182" s="126" t="s">
        <v>363</v>
      </c>
      <c r="B182" s="96" t="s">
        <v>67</v>
      </c>
      <c r="C182" s="97" t="s">
        <v>18</v>
      </c>
      <c r="D182" s="96" t="s">
        <v>43</v>
      </c>
      <c r="E182" s="130" t="s">
        <v>230</v>
      </c>
      <c r="F182" s="135">
        <v>245</v>
      </c>
      <c r="G182" s="179"/>
    </row>
    <row r="183" spans="1:7" ht="12.75">
      <c r="A183" s="99" t="s">
        <v>346</v>
      </c>
      <c r="B183" s="96" t="s">
        <v>67</v>
      </c>
      <c r="C183" s="97" t="s">
        <v>18</v>
      </c>
      <c r="D183" s="96" t="s">
        <v>43</v>
      </c>
      <c r="E183" s="130" t="s">
        <v>230</v>
      </c>
      <c r="F183" s="135">
        <v>244</v>
      </c>
      <c r="G183" s="179">
        <f>1809.3-400+1000-40-603.5+201.509</f>
        <v>1967.3090000000002</v>
      </c>
    </row>
    <row r="184" spans="1:7" s="200" customFormat="1" ht="22.5">
      <c r="A184" s="99" t="s">
        <v>348</v>
      </c>
      <c r="B184" s="203" t="s">
        <v>67</v>
      </c>
      <c r="C184" s="204" t="s">
        <v>18</v>
      </c>
      <c r="D184" s="203" t="s">
        <v>43</v>
      </c>
      <c r="E184" s="85" t="s">
        <v>347</v>
      </c>
      <c r="F184" s="205"/>
      <c r="G184" s="206">
        <f>G185</f>
        <v>0</v>
      </c>
    </row>
    <row r="185" spans="1:7" s="200" customFormat="1" ht="22.5">
      <c r="A185" s="207" t="s">
        <v>119</v>
      </c>
      <c r="B185" s="203" t="s">
        <v>67</v>
      </c>
      <c r="C185" s="204" t="s">
        <v>18</v>
      </c>
      <c r="D185" s="203" t="s">
        <v>43</v>
      </c>
      <c r="E185" s="85" t="s">
        <v>347</v>
      </c>
      <c r="F185" s="205">
        <v>240</v>
      </c>
      <c r="G185" s="206">
        <f>G186</f>
        <v>0</v>
      </c>
    </row>
    <row r="186" spans="1:7" s="200" customFormat="1" ht="12.75">
      <c r="A186" s="99" t="s">
        <v>346</v>
      </c>
      <c r="B186" s="203" t="s">
        <v>67</v>
      </c>
      <c r="C186" s="204" t="s">
        <v>18</v>
      </c>
      <c r="D186" s="203" t="s">
        <v>43</v>
      </c>
      <c r="E186" s="85" t="s">
        <v>347</v>
      </c>
      <c r="F186" s="205">
        <v>244</v>
      </c>
      <c r="G186" s="206">
        <v>0</v>
      </c>
    </row>
    <row r="187" spans="1:7" s="200" customFormat="1" ht="22.5">
      <c r="A187" s="99" t="s">
        <v>349</v>
      </c>
      <c r="B187" s="203" t="s">
        <v>67</v>
      </c>
      <c r="C187" s="204" t="s">
        <v>18</v>
      </c>
      <c r="D187" s="203" t="s">
        <v>43</v>
      </c>
      <c r="E187" s="85" t="s">
        <v>350</v>
      </c>
      <c r="F187" s="205"/>
      <c r="G187" s="179">
        <f>G188</f>
        <v>2012.59213</v>
      </c>
    </row>
    <row r="188" spans="1:10" s="200" customFormat="1" ht="22.5">
      <c r="A188" s="207" t="s">
        <v>119</v>
      </c>
      <c r="B188" s="203" t="s">
        <v>67</v>
      </c>
      <c r="C188" s="204" t="s">
        <v>18</v>
      </c>
      <c r="D188" s="203" t="s">
        <v>43</v>
      </c>
      <c r="E188" s="85" t="s">
        <v>350</v>
      </c>
      <c r="F188" s="205">
        <v>240</v>
      </c>
      <c r="G188" s="179">
        <f>G189</f>
        <v>2012.59213</v>
      </c>
      <c r="H188" s="201">
        <f>G189+G198</f>
        <v>2187.50371</v>
      </c>
      <c r="I188" s="201"/>
      <c r="J188" s="201"/>
    </row>
    <row r="189" spans="1:10" s="200" customFormat="1" ht="12.75">
      <c r="A189" s="99" t="s">
        <v>346</v>
      </c>
      <c r="B189" s="203" t="s">
        <v>67</v>
      </c>
      <c r="C189" s="204" t="s">
        <v>18</v>
      </c>
      <c r="D189" s="203" t="s">
        <v>43</v>
      </c>
      <c r="E189" s="85" t="s">
        <v>350</v>
      </c>
      <c r="F189" s="205">
        <v>244</v>
      </c>
      <c r="G189" s="179">
        <f>1829.62921+182.96292</f>
        <v>2012.59213</v>
      </c>
      <c r="H189" s="201">
        <v>2240.63974</v>
      </c>
      <c r="I189" s="201">
        <f>H189-H188</f>
        <v>53.13603000000012</v>
      </c>
      <c r="J189" s="201"/>
    </row>
    <row r="190" spans="1:10" s="200" customFormat="1" ht="22.5">
      <c r="A190" s="99" t="s">
        <v>349</v>
      </c>
      <c r="B190" s="203" t="s">
        <v>67</v>
      </c>
      <c r="C190" s="204" t="s">
        <v>18</v>
      </c>
      <c r="D190" s="203" t="s">
        <v>43</v>
      </c>
      <c r="E190" s="85" t="s">
        <v>350</v>
      </c>
      <c r="F190" s="205"/>
      <c r="G190" s="179">
        <f>G191</f>
        <v>182.9</v>
      </c>
      <c r="H190" s="201"/>
      <c r="I190" s="201"/>
      <c r="J190" s="201"/>
    </row>
    <row r="191" spans="1:10" s="200" customFormat="1" ht="12.75">
      <c r="A191" s="208" t="s">
        <v>343</v>
      </c>
      <c r="B191" s="203" t="s">
        <v>67</v>
      </c>
      <c r="C191" s="204" t="s">
        <v>18</v>
      </c>
      <c r="D191" s="203" t="s">
        <v>43</v>
      </c>
      <c r="E191" s="85" t="s">
        <v>350</v>
      </c>
      <c r="F191" s="205">
        <v>500</v>
      </c>
      <c r="G191" s="179">
        <f>G192</f>
        <v>182.9</v>
      </c>
      <c r="H191" s="201"/>
      <c r="I191" s="201"/>
      <c r="J191" s="201"/>
    </row>
    <row r="192" spans="1:10" s="200" customFormat="1" ht="12.75">
      <c r="A192" s="116" t="s">
        <v>90</v>
      </c>
      <c r="B192" s="203" t="s">
        <v>67</v>
      </c>
      <c r="C192" s="204" t="s">
        <v>18</v>
      </c>
      <c r="D192" s="203" t="s">
        <v>43</v>
      </c>
      <c r="E192" s="85" t="s">
        <v>350</v>
      </c>
      <c r="F192" s="205">
        <v>540</v>
      </c>
      <c r="G192" s="179">
        <v>182.9</v>
      </c>
      <c r="H192" s="201">
        <f>G189+G198+G204</f>
        <v>2240.63871</v>
      </c>
      <c r="I192" s="201"/>
      <c r="J192" s="201"/>
    </row>
    <row r="193" spans="1:10" s="200" customFormat="1" ht="22.5">
      <c r="A193" s="99" t="s">
        <v>352</v>
      </c>
      <c r="B193" s="203" t="s">
        <v>67</v>
      </c>
      <c r="C193" s="204" t="s">
        <v>18</v>
      </c>
      <c r="D193" s="203" t="s">
        <v>43</v>
      </c>
      <c r="E193" s="85" t="s">
        <v>351</v>
      </c>
      <c r="F193" s="205"/>
      <c r="G193" s="206">
        <f>G194</f>
        <v>0</v>
      </c>
      <c r="H193" s="201"/>
      <c r="I193" s="201"/>
      <c r="J193" s="201"/>
    </row>
    <row r="194" spans="1:7" s="200" customFormat="1" ht="22.5">
      <c r="A194" s="207" t="s">
        <v>119</v>
      </c>
      <c r="B194" s="203" t="s">
        <v>67</v>
      </c>
      <c r="C194" s="204" t="s">
        <v>18</v>
      </c>
      <c r="D194" s="203" t="s">
        <v>43</v>
      </c>
      <c r="E194" s="85" t="s">
        <v>351</v>
      </c>
      <c r="F194" s="205">
        <v>240</v>
      </c>
      <c r="G194" s="206">
        <f>G195</f>
        <v>0</v>
      </c>
    </row>
    <row r="195" spans="1:7" s="200" customFormat="1" ht="12.75">
      <c r="A195" s="99" t="s">
        <v>346</v>
      </c>
      <c r="B195" s="203" t="s">
        <v>67</v>
      </c>
      <c r="C195" s="204" t="s">
        <v>18</v>
      </c>
      <c r="D195" s="203" t="s">
        <v>43</v>
      </c>
      <c r="E195" s="85" t="s">
        <v>351</v>
      </c>
      <c r="F195" s="205">
        <v>244</v>
      </c>
      <c r="G195" s="206">
        <v>0</v>
      </c>
    </row>
    <row r="196" spans="1:7" s="200" customFormat="1" ht="22.5">
      <c r="A196" s="99" t="s">
        <v>353</v>
      </c>
      <c r="B196" s="203" t="s">
        <v>67</v>
      </c>
      <c r="C196" s="204" t="s">
        <v>18</v>
      </c>
      <c r="D196" s="203" t="s">
        <v>43</v>
      </c>
      <c r="E196" s="85" t="s">
        <v>354</v>
      </c>
      <c r="F196" s="205"/>
      <c r="G196" s="179">
        <f>G197</f>
        <v>174.91158</v>
      </c>
    </row>
    <row r="197" spans="1:7" s="200" customFormat="1" ht="22.5">
      <c r="A197" s="207" t="s">
        <v>119</v>
      </c>
      <c r="B197" s="203" t="s">
        <v>67</v>
      </c>
      <c r="C197" s="204" t="s">
        <v>18</v>
      </c>
      <c r="D197" s="203" t="s">
        <v>43</v>
      </c>
      <c r="E197" s="85" t="s">
        <v>354</v>
      </c>
      <c r="F197" s="205">
        <v>240</v>
      </c>
      <c r="G197" s="179">
        <f>G198</f>
        <v>174.91158</v>
      </c>
    </row>
    <row r="198" spans="1:7" s="200" customFormat="1" ht="12.75">
      <c r="A198" s="99" t="s">
        <v>346</v>
      </c>
      <c r="B198" s="203" t="s">
        <v>67</v>
      </c>
      <c r="C198" s="204" t="s">
        <v>18</v>
      </c>
      <c r="D198" s="203" t="s">
        <v>43</v>
      </c>
      <c r="E198" s="85" t="s">
        <v>354</v>
      </c>
      <c r="F198" s="205">
        <v>244</v>
      </c>
      <c r="G198" s="179">
        <f>159.01053+15.90105</f>
        <v>174.91158</v>
      </c>
    </row>
    <row r="199" spans="1:7" s="200" customFormat="1" ht="22.5">
      <c r="A199" s="99" t="s">
        <v>353</v>
      </c>
      <c r="B199" s="203" t="s">
        <v>67</v>
      </c>
      <c r="C199" s="204" t="s">
        <v>18</v>
      </c>
      <c r="D199" s="203" t="s">
        <v>43</v>
      </c>
      <c r="E199" s="85" t="s">
        <v>354</v>
      </c>
      <c r="F199" s="205"/>
      <c r="G199" s="179">
        <f>G200</f>
        <v>15.9</v>
      </c>
    </row>
    <row r="200" spans="1:7" s="200" customFormat="1" ht="12.75">
      <c r="A200" s="208" t="s">
        <v>343</v>
      </c>
      <c r="B200" s="203" t="s">
        <v>67</v>
      </c>
      <c r="C200" s="204" t="s">
        <v>18</v>
      </c>
      <c r="D200" s="203" t="s">
        <v>43</v>
      </c>
      <c r="E200" s="85" t="s">
        <v>354</v>
      </c>
      <c r="F200" s="205">
        <v>540</v>
      </c>
      <c r="G200" s="179">
        <f>G201</f>
        <v>15.9</v>
      </c>
    </row>
    <row r="201" spans="1:7" s="200" customFormat="1" ht="12.75">
      <c r="A201" s="116" t="s">
        <v>90</v>
      </c>
      <c r="B201" s="203" t="s">
        <v>67</v>
      </c>
      <c r="C201" s="204" t="s">
        <v>18</v>
      </c>
      <c r="D201" s="203" t="s">
        <v>43</v>
      </c>
      <c r="E201" s="85" t="s">
        <v>354</v>
      </c>
      <c r="F201" s="205">
        <v>540</v>
      </c>
      <c r="G201" s="179">
        <f>15.9</f>
        <v>15.9</v>
      </c>
    </row>
    <row r="202" spans="1:7" s="200" customFormat="1" ht="12.75">
      <c r="A202" s="116" t="s">
        <v>365</v>
      </c>
      <c r="B202" s="203" t="s">
        <v>67</v>
      </c>
      <c r="C202" s="204" t="s">
        <v>18</v>
      </c>
      <c r="D202" s="203" t="s">
        <v>43</v>
      </c>
      <c r="E202" s="85" t="s">
        <v>364</v>
      </c>
      <c r="F202" s="205"/>
      <c r="G202" s="179">
        <f>G203</f>
        <v>53.135</v>
      </c>
    </row>
    <row r="203" spans="1:7" s="200" customFormat="1" ht="22.5">
      <c r="A203" s="207" t="s">
        <v>119</v>
      </c>
      <c r="B203" s="203" t="s">
        <v>67</v>
      </c>
      <c r="C203" s="204" t="s">
        <v>18</v>
      </c>
      <c r="D203" s="203" t="s">
        <v>43</v>
      </c>
      <c r="E203" s="85" t="s">
        <v>364</v>
      </c>
      <c r="F203" s="205">
        <v>240</v>
      </c>
      <c r="G203" s="179">
        <f>G204</f>
        <v>53.135</v>
      </c>
    </row>
    <row r="204" spans="1:7" s="200" customFormat="1" ht="12.75">
      <c r="A204" s="99" t="s">
        <v>346</v>
      </c>
      <c r="B204" s="203" t="s">
        <v>67</v>
      </c>
      <c r="C204" s="204" t="s">
        <v>18</v>
      </c>
      <c r="D204" s="203" t="s">
        <v>43</v>
      </c>
      <c r="E204" s="85" t="s">
        <v>364</v>
      </c>
      <c r="F204" s="205">
        <v>244</v>
      </c>
      <c r="G204" s="179">
        <v>53.135</v>
      </c>
    </row>
    <row r="205" spans="1:7" ht="12.75">
      <c r="A205" s="98" t="s">
        <v>359</v>
      </c>
      <c r="B205" s="96" t="s">
        <v>67</v>
      </c>
      <c r="C205" s="97" t="s">
        <v>18</v>
      </c>
      <c r="D205" s="96" t="s">
        <v>43</v>
      </c>
      <c r="E205" s="97" t="s">
        <v>361</v>
      </c>
      <c r="F205" s="135"/>
      <c r="G205" s="179">
        <f>G206</f>
        <v>312</v>
      </c>
    </row>
    <row r="206" spans="1:7" ht="22.5">
      <c r="A206" s="95" t="s">
        <v>119</v>
      </c>
      <c r="B206" s="96" t="s">
        <v>67</v>
      </c>
      <c r="C206" s="97" t="s">
        <v>18</v>
      </c>
      <c r="D206" s="96" t="s">
        <v>43</v>
      </c>
      <c r="E206" s="97" t="s">
        <v>361</v>
      </c>
      <c r="F206" s="135">
        <v>240</v>
      </c>
      <c r="G206" s="179">
        <f>G207</f>
        <v>312</v>
      </c>
    </row>
    <row r="207" spans="1:7" ht="12.75">
      <c r="A207" s="99" t="s">
        <v>346</v>
      </c>
      <c r="B207" s="96" t="s">
        <v>67</v>
      </c>
      <c r="C207" s="97" t="s">
        <v>18</v>
      </c>
      <c r="D207" s="96" t="s">
        <v>43</v>
      </c>
      <c r="E207" s="97" t="s">
        <v>361</v>
      </c>
      <c r="F207" s="135">
        <v>244</v>
      </c>
      <c r="G207" s="179">
        <v>312</v>
      </c>
    </row>
    <row r="208" spans="1:7" ht="12.75">
      <c r="A208" s="119" t="s">
        <v>88</v>
      </c>
      <c r="B208" s="89" t="s">
        <v>67</v>
      </c>
      <c r="C208" s="90" t="s">
        <v>20</v>
      </c>
      <c r="D208" s="89"/>
      <c r="E208" s="137"/>
      <c r="F208" s="138"/>
      <c r="G208" s="187">
        <f>SUM(G209)</f>
        <v>13605.123059999998</v>
      </c>
    </row>
    <row r="209" spans="1:7" ht="12.75">
      <c r="A209" s="139" t="s">
        <v>10</v>
      </c>
      <c r="B209" s="89" t="s">
        <v>67</v>
      </c>
      <c r="C209" s="90" t="s">
        <v>20</v>
      </c>
      <c r="D209" s="90" t="s">
        <v>8</v>
      </c>
      <c r="E209" s="128"/>
      <c r="F209" s="128"/>
      <c r="G209" s="180">
        <f>G213+G225+G244+G256+G260+G270+G238+G235+G241+G267</f>
        <v>13605.123059999998</v>
      </c>
    </row>
    <row r="210" spans="1:7" ht="12.75" hidden="1">
      <c r="A210" s="136" t="s">
        <v>60</v>
      </c>
      <c r="B210" s="96" t="s">
        <v>67</v>
      </c>
      <c r="C210" s="97" t="s">
        <v>20</v>
      </c>
      <c r="D210" s="97" t="s">
        <v>8</v>
      </c>
      <c r="E210" s="97" t="s">
        <v>24</v>
      </c>
      <c r="F210" s="121"/>
      <c r="G210" s="181">
        <f>G211</f>
        <v>0</v>
      </c>
    </row>
    <row r="211" spans="1:7" ht="12.75" hidden="1">
      <c r="A211" s="136" t="s">
        <v>2</v>
      </c>
      <c r="B211" s="96" t="s">
        <v>67</v>
      </c>
      <c r="C211" s="97" t="s">
        <v>20</v>
      </c>
      <c r="D211" s="97" t="s">
        <v>8</v>
      </c>
      <c r="E211" s="97" t="s">
        <v>3</v>
      </c>
      <c r="F211" s="122"/>
      <c r="G211" s="181">
        <f>G212</f>
        <v>0</v>
      </c>
    </row>
    <row r="212" spans="1:7" ht="12.75" hidden="1">
      <c r="A212" s="95" t="s">
        <v>45</v>
      </c>
      <c r="B212" s="96" t="s">
        <v>67</v>
      </c>
      <c r="C212" s="97" t="s">
        <v>20</v>
      </c>
      <c r="D212" s="97" t="s">
        <v>8</v>
      </c>
      <c r="E212" s="97" t="s">
        <v>3</v>
      </c>
      <c r="F212" s="109" t="s">
        <v>30</v>
      </c>
      <c r="G212" s="181"/>
    </row>
    <row r="213" spans="1:7" ht="12.75">
      <c r="A213" s="140" t="s">
        <v>32</v>
      </c>
      <c r="B213" s="96" t="s">
        <v>67</v>
      </c>
      <c r="C213" s="97" t="s">
        <v>20</v>
      </c>
      <c r="D213" s="97" t="s">
        <v>8</v>
      </c>
      <c r="E213" s="130" t="s">
        <v>231</v>
      </c>
      <c r="F213" s="130"/>
      <c r="G213" s="181">
        <f>G214</f>
        <v>5872.558999999999</v>
      </c>
    </row>
    <row r="214" spans="1:7" ht="12.75">
      <c r="A214" s="140" t="s">
        <v>142</v>
      </c>
      <c r="B214" s="96" t="s">
        <v>67</v>
      </c>
      <c r="C214" s="97" t="s">
        <v>20</v>
      </c>
      <c r="D214" s="97" t="s">
        <v>8</v>
      </c>
      <c r="E214" s="130" t="s">
        <v>232</v>
      </c>
      <c r="F214" s="130"/>
      <c r="G214" s="181">
        <f>G215+G219+G221</f>
        <v>5872.558999999999</v>
      </c>
    </row>
    <row r="215" spans="1:7" ht="12.75">
      <c r="A215" s="99" t="s">
        <v>143</v>
      </c>
      <c r="B215" s="96" t="s">
        <v>67</v>
      </c>
      <c r="C215" s="97" t="s">
        <v>20</v>
      </c>
      <c r="D215" s="97" t="s">
        <v>8</v>
      </c>
      <c r="E215" s="130" t="s">
        <v>232</v>
      </c>
      <c r="F215" s="100" t="s">
        <v>163</v>
      </c>
      <c r="G215" s="179">
        <f>G216+G217+G218</f>
        <v>3626.7889999999998</v>
      </c>
    </row>
    <row r="216" spans="1:8" ht="24" customHeight="1">
      <c r="A216" s="99" t="s">
        <v>144</v>
      </c>
      <c r="B216" s="96" t="s">
        <v>67</v>
      </c>
      <c r="C216" s="97" t="s">
        <v>20</v>
      </c>
      <c r="D216" s="97" t="s">
        <v>8</v>
      </c>
      <c r="E216" s="130" t="s">
        <v>232</v>
      </c>
      <c r="F216" s="100" t="s">
        <v>164</v>
      </c>
      <c r="G216" s="179">
        <v>2654.075</v>
      </c>
      <c r="H216" s="102" t="s">
        <v>104</v>
      </c>
    </row>
    <row r="217" spans="1:7" ht="11.25" customHeight="1">
      <c r="A217" s="98" t="s">
        <v>145</v>
      </c>
      <c r="B217" s="96" t="s">
        <v>67</v>
      </c>
      <c r="C217" s="97" t="s">
        <v>20</v>
      </c>
      <c r="D217" s="97" t="s">
        <v>8</v>
      </c>
      <c r="E217" s="130" t="s">
        <v>232</v>
      </c>
      <c r="F217" s="100" t="s">
        <v>165</v>
      </c>
      <c r="G217" s="179">
        <v>241.824</v>
      </c>
    </row>
    <row r="218" spans="1:7" ht="33.75">
      <c r="A218" s="104" t="s">
        <v>195</v>
      </c>
      <c r="B218" s="96" t="s">
        <v>67</v>
      </c>
      <c r="C218" s="97" t="s">
        <v>20</v>
      </c>
      <c r="D218" s="97" t="s">
        <v>8</v>
      </c>
      <c r="E218" s="130" t="s">
        <v>232</v>
      </c>
      <c r="F218" s="100" t="s">
        <v>196</v>
      </c>
      <c r="G218" s="179">
        <v>730.89</v>
      </c>
    </row>
    <row r="219" spans="1:7" ht="22.5">
      <c r="A219" s="99" t="s">
        <v>119</v>
      </c>
      <c r="B219" s="96" t="s">
        <v>67</v>
      </c>
      <c r="C219" s="97" t="s">
        <v>20</v>
      </c>
      <c r="D219" s="97" t="s">
        <v>8</v>
      </c>
      <c r="E219" s="130" t="s">
        <v>232</v>
      </c>
      <c r="F219" s="109" t="s">
        <v>156</v>
      </c>
      <c r="G219" s="179">
        <f>G220</f>
        <v>2152.77</v>
      </c>
    </row>
    <row r="220" spans="1:8" ht="12" customHeight="1">
      <c r="A220" s="99" t="s">
        <v>346</v>
      </c>
      <c r="B220" s="96" t="s">
        <v>67</v>
      </c>
      <c r="C220" s="97" t="s">
        <v>20</v>
      </c>
      <c r="D220" s="97" t="s">
        <v>8</v>
      </c>
      <c r="E220" s="130" t="s">
        <v>232</v>
      </c>
      <c r="F220" s="109" t="s">
        <v>157</v>
      </c>
      <c r="G220" s="179">
        <v>2152.77</v>
      </c>
      <c r="H220" s="102" t="s">
        <v>104</v>
      </c>
    </row>
    <row r="221" spans="1:7" ht="12.75">
      <c r="A221" s="99" t="s">
        <v>121</v>
      </c>
      <c r="B221" s="96" t="s">
        <v>67</v>
      </c>
      <c r="C221" s="97" t="s">
        <v>20</v>
      </c>
      <c r="D221" s="97" t="s">
        <v>8</v>
      </c>
      <c r="E221" s="130" t="s">
        <v>232</v>
      </c>
      <c r="F221" s="109" t="s">
        <v>158</v>
      </c>
      <c r="G221" s="179">
        <f>G222+G223+G224</f>
        <v>93</v>
      </c>
    </row>
    <row r="222" spans="1:7" ht="12.75">
      <c r="A222" s="99" t="s">
        <v>122</v>
      </c>
      <c r="B222" s="96" t="s">
        <v>67</v>
      </c>
      <c r="C222" s="97" t="s">
        <v>20</v>
      </c>
      <c r="D222" s="97" t="s">
        <v>8</v>
      </c>
      <c r="E222" s="130" t="s">
        <v>232</v>
      </c>
      <c r="F222" s="109" t="s">
        <v>159</v>
      </c>
      <c r="G222" s="179">
        <v>85</v>
      </c>
    </row>
    <row r="223" spans="1:7" ht="12" customHeight="1">
      <c r="A223" s="99" t="s">
        <v>123</v>
      </c>
      <c r="B223" s="96" t="s">
        <v>67</v>
      </c>
      <c r="C223" s="97" t="s">
        <v>20</v>
      </c>
      <c r="D223" s="97" t="s">
        <v>8</v>
      </c>
      <c r="E223" s="130" t="s">
        <v>232</v>
      </c>
      <c r="F223" s="109" t="s">
        <v>160</v>
      </c>
      <c r="G223" s="179">
        <v>4</v>
      </c>
    </row>
    <row r="224" spans="1:7" ht="12" customHeight="1">
      <c r="A224" s="99" t="s">
        <v>373</v>
      </c>
      <c r="B224" s="96" t="s">
        <v>67</v>
      </c>
      <c r="C224" s="97" t="s">
        <v>20</v>
      </c>
      <c r="D224" s="97" t="s">
        <v>8</v>
      </c>
      <c r="E224" s="130" t="s">
        <v>232</v>
      </c>
      <c r="F224" s="109" t="s">
        <v>180</v>
      </c>
      <c r="G224" s="179">
        <v>4</v>
      </c>
    </row>
    <row r="225" spans="1:7" ht="12.75">
      <c r="A225" s="98" t="s">
        <v>32</v>
      </c>
      <c r="B225" s="96" t="s">
        <v>67</v>
      </c>
      <c r="C225" s="97" t="s">
        <v>20</v>
      </c>
      <c r="D225" s="97" t="s">
        <v>8</v>
      </c>
      <c r="E225" s="130" t="s">
        <v>231</v>
      </c>
      <c r="F225" s="97"/>
      <c r="G225" s="181">
        <f>G226</f>
        <v>954.6400000000001</v>
      </c>
    </row>
    <row r="226" spans="1:7" ht="12.75">
      <c r="A226" s="98" t="s">
        <v>44</v>
      </c>
      <c r="B226" s="96" t="s">
        <v>67</v>
      </c>
      <c r="C226" s="97" t="s">
        <v>20</v>
      </c>
      <c r="D226" s="97" t="s">
        <v>8</v>
      </c>
      <c r="E226" s="130" t="s">
        <v>233</v>
      </c>
      <c r="F226" s="97"/>
      <c r="G226" s="181">
        <f>G227+G231+G233</f>
        <v>954.6400000000001</v>
      </c>
    </row>
    <row r="227" spans="1:7" ht="12.75">
      <c r="A227" s="99" t="s">
        <v>143</v>
      </c>
      <c r="B227" s="96" t="s">
        <v>67</v>
      </c>
      <c r="C227" s="97" t="s">
        <v>20</v>
      </c>
      <c r="D227" s="97" t="s">
        <v>8</v>
      </c>
      <c r="E227" s="130" t="s">
        <v>233</v>
      </c>
      <c r="F227" s="100" t="s">
        <v>163</v>
      </c>
      <c r="G227" s="179">
        <f>G228+G229+G230</f>
        <v>795.941</v>
      </c>
    </row>
    <row r="228" spans="1:7" ht="24" customHeight="1">
      <c r="A228" s="99" t="s">
        <v>144</v>
      </c>
      <c r="B228" s="96" t="s">
        <v>67</v>
      </c>
      <c r="C228" s="97" t="s">
        <v>20</v>
      </c>
      <c r="D228" s="97" t="s">
        <v>8</v>
      </c>
      <c r="E228" s="130" t="s">
        <v>233</v>
      </c>
      <c r="F228" s="100" t="s">
        <v>164</v>
      </c>
      <c r="G228" s="179">
        <v>461.045</v>
      </c>
    </row>
    <row r="229" spans="1:7" ht="9.75" customHeight="1">
      <c r="A229" s="99" t="s">
        <v>145</v>
      </c>
      <c r="B229" s="96" t="s">
        <v>67</v>
      </c>
      <c r="C229" s="97" t="s">
        <v>20</v>
      </c>
      <c r="D229" s="97" t="s">
        <v>8</v>
      </c>
      <c r="E229" s="130" t="s">
        <v>233</v>
      </c>
      <c r="F229" s="100" t="s">
        <v>165</v>
      </c>
      <c r="G229" s="179">
        <v>130.2</v>
      </c>
    </row>
    <row r="230" spans="1:7" ht="33.75">
      <c r="A230" s="104" t="s">
        <v>195</v>
      </c>
      <c r="B230" s="96" t="s">
        <v>67</v>
      </c>
      <c r="C230" s="97" t="s">
        <v>20</v>
      </c>
      <c r="D230" s="97" t="s">
        <v>8</v>
      </c>
      <c r="E230" s="130" t="s">
        <v>233</v>
      </c>
      <c r="F230" s="100" t="s">
        <v>196</v>
      </c>
      <c r="G230" s="179">
        <v>204.696</v>
      </c>
    </row>
    <row r="231" spans="1:7" ht="22.5">
      <c r="A231" s="99" t="s">
        <v>119</v>
      </c>
      <c r="B231" s="96" t="s">
        <v>67</v>
      </c>
      <c r="C231" s="97" t="s">
        <v>20</v>
      </c>
      <c r="D231" s="97" t="s">
        <v>8</v>
      </c>
      <c r="E231" s="130" t="s">
        <v>233</v>
      </c>
      <c r="F231" s="109" t="s">
        <v>156</v>
      </c>
      <c r="G231" s="179">
        <f>G232</f>
        <v>158.499</v>
      </c>
    </row>
    <row r="232" spans="1:7" ht="12.75">
      <c r="A232" s="99" t="s">
        <v>346</v>
      </c>
      <c r="B232" s="96" t="s">
        <v>67</v>
      </c>
      <c r="C232" s="97" t="s">
        <v>20</v>
      </c>
      <c r="D232" s="97" t="s">
        <v>8</v>
      </c>
      <c r="E232" s="130" t="s">
        <v>233</v>
      </c>
      <c r="F232" s="109" t="s">
        <v>157</v>
      </c>
      <c r="G232" s="179">
        <v>158.499</v>
      </c>
    </row>
    <row r="233" spans="1:7" ht="12.75">
      <c r="A233" s="99" t="s">
        <v>121</v>
      </c>
      <c r="B233" s="96" t="s">
        <v>67</v>
      </c>
      <c r="C233" s="97" t="s">
        <v>20</v>
      </c>
      <c r="D233" s="97" t="s">
        <v>8</v>
      </c>
      <c r="E233" s="130" t="s">
        <v>233</v>
      </c>
      <c r="F233" s="109" t="s">
        <v>158</v>
      </c>
      <c r="G233" s="179">
        <f>G234</f>
        <v>0.2</v>
      </c>
    </row>
    <row r="234" spans="1:7" ht="10.5" customHeight="1">
      <c r="A234" s="99" t="s">
        <v>123</v>
      </c>
      <c r="B234" s="96" t="s">
        <v>67</v>
      </c>
      <c r="C234" s="97" t="s">
        <v>20</v>
      </c>
      <c r="D234" s="97" t="s">
        <v>8</v>
      </c>
      <c r="E234" s="130" t="s">
        <v>233</v>
      </c>
      <c r="F234" s="109" t="s">
        <v>160</v>
      </c>
      <c r="G234" s="179">
        <v>0.2</v>
      </c>
    </row>
    <row r="235" spans="1:7" s="200" customFormat="1" ht="31.5" customHeight="1">
      <c r="A235" s="99" t="s">
        <v>335</v>
      </c>
      <c r="B235" s="203" t="s">
        <v>67</v>
      </c>
      <c r="C235" s="204" t="s">
        <v>20</v>
      </c>
      <c r="D235" s="204" t="s">
        <v>8</v>
      </c>
      <c r="E235" s="85" t="s">
        <v>355</v>
      </c>
      <c r="F235" s="209"/>
      <c r="G235" s="179">
        <f>G236</f>
        <v>0</v>
      </c>
    </row>
    <row r="236" spans="1:7" s="200" customFormat="1" ht="24" customHeight="1">
      <c r="A236" s="99" t="s">
        <v>119</v>
      </c>
      <c r="B236" s="203" t="s">
        <v>67</v>
      </c>
      <c r="C236" s="204" t="s">
        <v>20</v>
      </c>
      <c r="D236" s="204" t="s">
        <v>8</v>
      </c>
      <c r="E236" s="85" t="s">
        <v>355</v>
      </c>
      <c r="F236" s="209" t="s">
        <v>156</v>
      </c>
      <c r="G236" s="179">
        <f>G237</f>
        <v>0</v>
      </c>
    </row>
    <row r="237" spans="1:7" s="200" customFormat="1" ht="9" customHeight="1">
      <c r="A237" s="99" t="s">
        <v>346</v>
      </c>
      <c r="B237" s="203" t="s">
        <v>67</v>
      </c>
      <c r="C237" s="204" t="s">
        <v>20</v>
      </c>
      <c r="D237" s="204" t="s">
        <v>8</v>
      </c>
      <c r="E237" s="85" t="s">
        <v>355</v>
      </c>
      <c r="F237" s="209" t="s">
        <v>157</v>
      </c>
      <c r="G237" s="179">
        <v>0</v>
      </c>
    </row>
    <row r="238" spans="1:7" s="200" customFormat="1" ht="30" customHeight="1">
      <c r="A238" s="99" t="s">
        <v>335</v>
      </c>
      <c r="B238" s="203" t="s">
        <v>67</v>
      </c>
      <c r="C238" s="204" t="s">
        <v>20</v>
      </c>
      <c r="D238" s="204" t="s">
        <v>8</v>
      </c>
      <c r="E238" s="85" t="s">
        <v>263</v>
      </c>
      <c r="F238" s="209"/>
      <c r="G238" s="179">
        <f>G239</f>
        <v>543.9</v>
      </c>
    </row>
    <row r="239" spans="1:7" s="200" customFormat="1" ht="21" customHeight="1">
      <c r="A239" s="99" t="s">
        <v>119</v>
      </c>
      <c r="B239" s="203" t="s">
        <v>67</v>
      </c>
      <c r="C239" s="204" t="s">
        <v>20</v>
      </c>
      <c r="D239" s="204" t="s">
        <v>8</v>
      </c>
      <c r="E239" s="85" t="s">
        <v>263</v>
      </c>
      <c r="F239" s="209" t="s">
        <v>156</v>
      </c>
      <c r="G239" s="179">
        <f>G240</f>
        <v>543.9</v>
      </c>
    </row>
    <row r="240" spans="1:7" s="200" customFormat="1" ht="12" customHeight="1">
      <c r="A240" s="99" t="s">
        <v>346</v>
      </c>
      <c r="B240" s="203" t="s">
        <v>67</v>
      </c>
      <c r="C240" s="204" t="s">
        <v>20</v>
      </c>
      <c r="D240" s="204" t="s">
        <v>8</v>
      </c>
      <c r="E240" s="85" t="s">
        <v>263</v>
      </c>
      <c r="F240" s="209" t="s">
        <v>157</v>
      </c>
      <c r="G240" s="179">
        <f>493.4+50.5</f>
        <v>543.9</v>
      </c>
    </row>
    <row r="241" spans="1:7" s="200" customFormat="1" ht="31.5" customHeight="1">
      <c r="A241" s="99" t="s">
        <v>335</v>
      </c>
      <c r="B241" s="203" t="s">
        <v>67</v>
      </c>
      <c r="C241" s="204" t="s">
        <v>20</v>
      </c>
      <c r="D241" s="204" t="s">
        <v>8</v>
      </c>
      <c r="E241" s="85" t="s">
        <v>263</v>
      </c>
      <c r="F241" s="209"/>
      <c r="G241" s="179">
        <f>G242</f>
        <v>50.5</v>
      </c>
    </row>
    <row r="242" spans="1:7" s="200" customFormat="1" ht="12" customHeight="1">
      <c r="A242" s="208" t="s">
        <v>343</v>
      </c>
      <c r="B242" s="203" t="s">
        <v>67</v>
      </c>
      <c r="C242" s="204" t="s">
        <v>20</v>
      </c>
      <c r="D242" s="204" t="s">
        <v>8</v>
      </c>
      <c r="E242" s="85" t="s">
        <v>263</v>
      </c>
      <c r="F242" s="209" t="s">
        <v>341</v>
      </c>
      <c r="G242" s="179">
        <f>G243</f>
        <v>50.5</v>
      </c>
    </row>
    <row r="243" spans="1:7" s="200" customFormat="1" ht="12" customHeight="1">
      <c r="A243" s="116" t="s">
        <v>90</v>
      </c>
      <c r="B243" s="203" t="s">
        <v>67</v>
      </c>
      <c r="C243" s="204" t="s">
        <v>20</v>
      </c>
      <c r="D243" s="204" t="s">
        <v>8</v>
      </c>
      <c r="E243" s="85" t="s">
        <v>263</v>
      </c>
      <c r="F243" s="209" t="s">
        <v>342</v>
      </c>
      <c r="G243" s="179">
        <v>50.5</v>
      </c>
    </row>
    <row r="244" spans="1:8" ht="35.25" customHeight="1">
      <c r="A244" s="210" t="s">
        <v>146</v>
      </c>
      <c r="B244" s="203" t="s">
        <v>67</v>
      </c>
      <c r="C244" s="204" t="s">
        <v>20</v>
      </c>
      <c r="D244" s="204" t="s">
        <v>8</v>
      </c>
      <c r="E244" s="85" t="s">
        <v>256</v>
      </c>
      <c r="F244" s="209"/>
      <c r="G244" s="182">
        <f>G245</f>
        <v>7.6</v>
      </c>
      <c r="H244" s="212"/>
    </row>
    <row r="245" spans="1:8" ht="56.25">
      <c r="A245" s="210" t="s">
        <v>257</v>
      </c>
      <c r="B245" s="203" t="s">
        <v>67</v>
      </c>
      <c r="C245" s="204" t="s">
        <v>20</v>
      </c>
      <c r="D245" s="204" t="s">
        <v>8</v>
      </c>
      <c r="E245" s="85" t="s">
        <v>256</v>
      </c>
      <c r="F245" s="209"/>
      <c r="G245" s="182">
        <f>G246</f>
        <v>7.6</v>
      </c>
      <c r="H245" s="212"/>
    </row>
    <row r="246" spans="1:8" ht="12.75">
      <c r="A246" s="210" t="s">
        <v>143</v>
      </c>
      <c r="B246" s="203" t="s">
        <v>67</v>
      </c>
      <c r="C246" s="204" t="s">
        <v>20</v>
      </c>
      <c r="D246" s="204" t="s">
        <v>8</v>
      </c>
      <c r="E246" s="85" t="s">
        <v>256</v>
      </c>
      <c r="F246" s="209" t="s">
        <v>163</v>
      </c>
      <c r="G246" s="182">
        <f>G247</f>
        <v>7.6</v>
      </c>
      <c r="H246" s="212"/>
    </row>
    <row r="247" spans="1:8" ht="9.75" customHeight="1">
      <c r="A247" s="210" t="s">
        <v>145</v>
      </c>
      <c r="B247" s="203" t="s">
        <v>67</v>
      </c>
      <c r="C247" s="204" t="s">
        <v>20</v>
      </c>
      <c r="D247" s="204" t="s">
        <v>8</v>
      </c>
      <c r="E247" s="85" t="s">
        <v>256</v>
      </c>
      <c r="F247" s="209" t="s">
        <v>165</v>
      </c>
      <c r="G247" s="182">
        <v>7.6</v>
      </c>
      <c r="H247" s="212"/>
    </row>
    <row r="248" spans="1:8" ht="12.75" hidden="1">
      <c r="A248" s="213" t="s">
        <v>110</v>
      </c>
      <c r="B248" s="203" t="s">
        <v>67</v>
      </c>
      <c r="C248" s="204" t="s">
        <v>20</v>
      </c>
      <c r="D248" s="204" t="s">
        <v>8</v>
      </c>
      <c r="E248" s="85"/>
      <c r="F248" s="204"/>
      <c r="G248" s="182">
        <f>G249</f>
        <v>0</v>
      </c>
      <c r="H248" s="212"/>
    </row>
    <row r="249" spans="1:8" ht="12.75" hidden="1">
      <c r="A249" s="214" t="s">
        <v>60</v>
      </c>
      <c r="B249" s="203" t="s">
        <v>67</v>
      </c>
      <c r="C249" s="204" t="s">
        <v>20</v>
      </c>
      <c r="D249" s="204" t="s">
        <v>8</v>
      </c>
      <c r="E249" s="204" t="s">
        <v>24</v>
      </c>
      <c r="F249" s="215"/>
      <c r="G249" s="182">
        <f>G250</f>
        <v>0</v>
      </c>
      <c r="H249" s="212"/>
    </row>
    <row r="250" spans="1:8" ht="12.75" hidden="1">
      <c r="A250" s="214" t="s">
        <v>2</v>
      </c>
      <c r="B250" s="203" t="s">
        <v>67</v>
      </c>
      <c r="C250" s="204" t="s">
        <v>20</v>
      </c>
      <c r="D250" s="204" t="s">
        <v>8</v>
      </c>
      <c r="E250" s="204" t="s">
        <v>3</v>
      </c>
      <c r="F250" s="216"/>
      <c r="G250" s="182">
        <f>G251</f>
        <v>0</v>
      </c>
      <c r="H250" s="212"/>
    </row>
    <row r="251" spans="1:8" ht="12.75" hidden="1">
      <c r="A251" s="207" t="s">
        <v>45</v>
      </c>
      <c r="B251" s="203" t="s">
        <v>67</v>
      </c>
      <c r="C251" s="204" t="s">
        <v>20</v>
      </c>
      <c r="D251" s="204" t="s">
        <v>8</v>
      </c>
      <c r="E251" s="204" t="s">
        <v>3</v>
      </c>
      <c r="F251" s="209" t="s">
        <v>30</v>
      </c>
      <c r="G251" s="182"/>
      <c r="H251" s="212"/>
    </row>
    <row r="252" spans="1:8" ht="33.75" hidden="1">
      <c r="A252" s="210" t="s">
        <v>146</v>
      </c>
      <c r="B252" s="203" t="s">
        <v>67</v>
      </c>
      <c r="C252" s="204" t="s">
        <v>20</v>
      </c>
      <c r="D252" s="204" t="s">
        <v>8</v>
      </c>
      <c r="E252" s="85">
        <v>4218054</v>
      </c>
      <c r="F252" s="209"/>
      <c r="G252" s="182">
        <f>G253</f>
        <v>0</v>
      </c>
      <c r="H252" s="212"/>
    </row>
    <row r="253" spans="1:8" ht="56.25" hidden="1">
      <c r="A253" s="210" t="s">
        <v>336</v>
      </c>
      <c r="B253" s="203" t="s">
        <v>67</v>
      </c>
      <c r="C253" s="204" t="s">
        <v>20</v>
      </c>
      <c r="D253" s="204" t="s">
        <v>8</v>
      </c>
      <c r="E253" s="85">
        <v>4218054</v>
      </c>
      <c r="F253" s="209"/>
      <c r="G253" s="182">
        <f>G254</f>
        <v>0</v>
      </c>
      <c r="H253" s="212"/>
    </row>
    <row r="254" spans="1:8" ht="12.75" hidden="1">
      <c r="A254" s="210" t="s">
        <v>143</v>
      </c>
      <c r="B254" s="203" t="s">
        <v>67</v>
      </c>
      <c r="C254" s="204" t="s">
        <v>20</v>
      </c>
      <c r="D254" s="204" t="s">
        <v>8</v>
      </c>
      <c r="E254" s="85">
        <v>4218054</v>
      </c>
      <c r="F254" s="209" t="s">
        <v>163</v>
      </c>
      <c r="G254" s="182">
        <f>G255</f>
        <v>0</v>
      </c>
      <c r="H254" s="212"/>
    </row>
    <row r="255" spans="1:8" ht="12.75" hidden="1">
      <c r="A255" s="210" t="s">
        <v>147</v>
      </c>
      <c r="B255" s="203" t="s">
        <v>67</v>
      </c>
      <c r="C255" s="204" t="s">
        <v>20</v>
      </c>
      <c r="D255" s="204" t="s">
        <v>8</v>
      </c>
      <c r="E255" s="85">
        <v>4218054</v>
      </c>
      <c r="F255" s="209" t="s">
        <v>165</v>
      </c>
      <c r="G255" s="182">
        <v>0</v>
      </c>
      <c r="H255" s="212"/>
    </row>
    <row r="256" spans="1:8" s="200" customFormat="1" ht="47.25" customHeight="1">
      <c r="A256" s="162" t="s">
        <v>259</v>
      </c>
      <c r="B256" s="217" t="s">
        <v>67</v>
      </c>
      <c r="C256" s="218" t="s">
        <v>20</v>
      </c>
      <c r="D256" s="218" t="s">
        <v>8</v>
      </c>
      <c r="E256" s="219" t="s">
        <v>255</v>
      </c>
      <c r="F256" s="218"/>
      <c r="G256" s="188">
        <f>G257</f>
        <v>1069.2</v>
      </c>
      <c r="H256" s="212"/>
    </row>
    <row r="257" spans="1:8" s="200" customFormat="1" ht="12.75">
      <c r="A257" s="220" t="s">
        <v>143</v>
      </c>
      <c r="B257" s="217" t="s">
        <v>67</v>
      </c>
      <c r="C257" s="218" t="s">
        <v>20</v>
      </c>
      <c r="D257" s="218" t="s">
        <v>8</v>
      </c>
      <c r="E257" s="219" t="str">
        <f>E256</f>
        <v>42 1 00 S8310</v>
      </c>
      <c r="F257" s="163" t="s">
        <v>163</v>
      </c>
      <c r="G257" s="188">
        <v>1069.2</v>
      </c>
      <c r="H257" s="212"/>
    </row>
    <row r="258" spans="1:8" s="200" customFormat="1" ht="12.75">
      <c r="A258" s="27" t="s">
        <v>143</v>
      </c>
      <c r="B258" s="217" t="s">
        <v>67</v>
      </c>
      <c r="C258" s="218" t="s">
        <v>20</v>
      </c>
      <c r="D258" s="218" t="s">
        <v>8</v>
      </c>
      <c r="E258" s="219" t="str">
        <f>E257</f>
        <v>42 1 00 S8310</v>
      </c>
      <c r="F258" s="163" t="s">
        <v>164</v>
      </c>
      <c r="G258" s="188">
        <f>672.935+163.079</f>
        <v>836.0139999999999</v>
      </c>
      <c r="H258" s="212"/>
    </row>
    <row r="259" spans="1:8" s="200" customFormat="1" ht="22.5">
      <c r="A259" s="162" t="s">
        <v>254</v>
      </c>
      <c r="B259" s="217" t="s">
        <v>67</v>
      </c>
      <c r="C259" s="218" t="s">
        <v>20</v>
      </c>
      <c r="D259" s="218" t="s">
        <v>8</v>
      </c>
      <c r="E259" s="219" t="str">
        <f>E258</f>
        <v>42 1 00 S8310</v>
      </c>
      <c r="F259" s="163" t="s">
        <v>196</v>
      </c>
      <c r="G259" s="188">
        <f>203.226+49.25</f>
        <v>252.476</v>
      </c>
      <c r="H259" s="212"/>
    </row>
    <row r="260" spans="1:8" s="200" customFormat="1" ht="45" customHeight="1">
      <c r="A260" s="162" t="s">
        <v>258</v>
      </c>
      <c r="B260" s="217" t="s">
        <v>67</v>
      </c>
      <c r="C260" s="218" t="s">
        <v>20</v>
      </c>
      <c r="D260" s="218" t="s">
        <v>8</v>
      </c>
      <c r="E260" s="219" t="s">
        <v>255</v>
      </c>
      <c r="F260" s="218"/>
      <c r="G260" s="188">
        <f>G261</f>
        <v>0</v>
      </c>
      <c r="H260" s="212"/>
    </row>
    <row r="261" spans="1:8" s="200" customFormat="1" ht="12.75">
      <c r="A261" s="220" t="s">
        <v>143</v>
      </c>
      <c r="B261" s="217" t="s">
        <v>67</v>
      </c>
      <c r="C261" s="218" t="s">
        <v>20</v>
      </c>
      <c r="D261" s="218" t="s">
        <v>8</v>
      </c>
      <c r="E261" s="219" t="str">
        <f>E260</f>
        <v>42 1 00 S8310</v>
      </c>
      <c r="F261" s="163" t="s">
        <v>163</v>
      </c>
      <c r="G261" s="188">
        <f>G262+G263</f>
        <v>0</v>
      </c>
      <c r="H261" s="212"/>
    </row>
    <row r="262" spans="1:8" s="200" customFormat="1" ht="12.75">
      <c r="A262" s="27" t="s">
        <v>143</v>
      </c>
      <c r="B262" s="217" t="s">
        <v>67</v>
      </c>
      <c r="C262" s="218" t="s">
        <v>20</v>
      </c>
      <c r="D262" s="218" t="s">
        <v>8</v>
      </c>
      <c r="E262" s="219" t="str">
        <f>E261</f>
        <v>42 1 00 S8310</v>
      </c>
      <c r="F262" s="163" t="s">
        <v>164</v>
      </c>
      <c r="G262" s="188">
        <v>0</v>
      </c>
      <c r="H262" s="212"/>
    </row>
    <row r="263" spans="1:8" s="200" customFormat="1" ht="22.5">
      <c r="A263" s="162" t="s">
        <v>254</v>
      </c>
      <c r="B263" s="217" t="s">
        <v>67</v>
      </c>
      <c r="C263" s="218" t="s">
        <v>20</v>
      </c>
      <c r="D263" s="218" t="s">
        <v>8</v>
      </c>
      <c r="E263" s="219" t="str">
        <f>E262</f>
        <v>42 1 00 S8310</v>
      </c>
      <c r="F263" s="163" t="s">
        <v>196</v>
      </c>
      <c r="G263" s="188">
        <v>0</v>
      </c>
      <c r="H263" s="212"/>
    </row>
    <row r="264" spans="1:8" ht="33.75" hidden="1">
      <c r="A264" s="162" t="s">
        <v>270</v>
      </c>
      <c r="B264" s="203" t="s">
        <v>67</v>
      </c>
      <c r="C264" s="204" t="s">
        <v>20</v>
      </c>
      <c r="D264" s="204" t="s">
        <v>8</v>
      </c>
      <c r="E264" s="85" t="s">
        <v>263</v>
      </c>
      <c r="F264" s="163"/>
      <c r="G264" s="188">
        <f>G265</f>
        <v>50.5</v>
      </c>
      <c r="H264" s="212"/>
    </row>
    <row r="265" spans="1:8" ht="22.5" hidden="1">
      <c r="A265" s="99" t="s">
        <v>119</v>
      </c>
      <c r="B265" s="203" t="s">
        <v>67</v>
      </c>
      <c r="C265" s="204" t="s">
        <v>20</v>
      </c>
      <c r="D265" s="204" t="s">
        <v>8</v>
      </c>
      <c r="E265" s="85" t="s">
        <v>263</v>
      </c>
      <c r="F265" s="209" t="s">
        <v>156</v>
      </c>
      <c r="G265" s="179">
        <f>G266</f>
        <v>50.5</v>
      </c>
      <c r="H265" s="212"/>
    </row>
    <row r="266" spans="1:8" ht="22.5" hidden="1">
      <c r="A266" s="99" t="s">
        <v>120</v>
      </c>
      <c r="B266" s="203" t="s">
        <v>67</v>
      </c>
      <c r="C266" s="204" t="s">
        <v>20</v>
      </c>
      <c r="D266" s="204" t="s">
        <v>8</v>
      </c>
      <c r="E266" s="85" t="s">
        <v>263</v>
      </c>
      <c r="F266" s="209" t="s">
        <v>157</v>
      </c>
      <c r="G266" s="179">
        <v>50.5</v>
      </c>
      <c r="H266" s="212"/>
    </row>
    <row r="267" spans="1:8" ht="48.75" customHeight="1">
      <c r="A267" s="162" t="s">
        <v>372</v>
      </c>
      <c r="B267" s="203" t="s">
        <v>67</v>
      </c>
      <c r="C267" s="204" t="s">
        <v>20</v>
      </c>
      <c r="D267" s="204" t="s">
        <v>8</v>
      </c>
      <c r="E267" s="219" t="s">
        <v>255</v>
      </c>
      <c r="F267" s="209"/>
      <c r="G267" s="179">
        <f>G268</f>
        <v>106.92406000000001</v>
      </c>
      <c r="H267" s="212"/>
    </row>
    <row r="268" spans="1:8" ht="12.75">
      <c r="A268" s="208" t="s">
        <v>343</v>
      </c>
      <c r="B268" s="203" t="s">
        <v>67</v>
      </c>
      <c r="C268" s="204" t="s">
        <v>20</v>
      </c>
      <c r="D268" s="204" t="s">
        <v>8</v>
      </c>
      <c r="E268" s="219" t="s">
        <v>255</v>
      </c>
      <c r="F268" s="209" t="s">
        <v>341</v>
      </c>
      <c r="G268" s="179">
        <f>G269</f>
        <v>106.92406000000001</v>
      </c>
      <c r="H268" s="212"/>
    </row>
    <row r="269" spans="1:8" ht="12.75">
      <c r="A269" s="116" t="s">
        <v>90</v>
      </c>
      <c r="B269" s="203" t="s">
        <v>67</v>
      </c>
      <c r="C269" s="204" t="s">
        <v>20</v>
      </c>
      <c r="D269" s="204" t="s">
        <v>8</v>
      </c>
      <c r="E269" s="219" t="s">
        <v>255</v>
      </c>
      <c r="F269" s="209" t="s">
        <v>342</v>
      </c>
      <c r="G269" s="179">
        <f>87.662+19.26206</f>
        <v>106.92406000000001</v>
      </c>
      <c r="H269" s="212"/>
    </row>
    <row r="270" spans="1:8" ht="45">
      <c r="A270" s="99" t="s">
        <v>271</v>
      </c>
      <c r="B270" s="203" t="s">
        <v>67</v>
      </c>
      <c r="C270" s="204" t="s">
        <v>20</v>
      </c>
      <c r="D270" s="204" t="s">
        <v>8</v>
      </c>
      <c r="E270" s="85" t="s">
        <v>264</v>
      </c>
      <c r="F270" s="209"/>
      <c r="G270" s="179">
        <f>G271</f>
        <v>4999.8</v>
      </c>
      <c r="H270" s="212"/>
    </row>
    <row r="271" spans="1:8" ht="22.5">
      <c r="A271" s="99" t="s">
        <v>119</v>
      </c>
      <c r="B271" s="203" t="s">
        <v>67</v>
      </c>
      <c r="C271" s="204" t="s">
        <v>20</v>
      </c>
      <c r="D271" s="204" t="s">
        <v>8</v>
      </c>
      <c r="E271" s="85" t="s">
        <v>264</v>
      </c>
      <c r="F271" s="209" t="s">
        <v>156</v>
      </c>
      <c r="G271" s="179">
        <f>G272</f>
        <v>4999.8</v>
      </c>
      <c r="H271" s="212"/>
    </row>
    <row r="272" spans="1:7" ht="12.75">
      <c r="A272" s="99" t="s">
        <v>345</v>
      </c>
      <c r="B272" s="96" t="s">
        <v>67</v>
      </c>
      <c r="C272" s="97" t="s">
        <v>20</v>
      </c>
      <c r="D272" s="97" t="s">
        <v>8</v>
      </c>
      <c r="E272" s="130" t="s">
        <v>264</v>
      </c>
      <c r="F272" s="109" t="s">
        <v>157</v>
      </c>
      <c r="G272" s="179">
        <v>4999.8</v>
      </c>
    </row>
    <row r="273" spans="1:7" ht="12.75">
      <c r="A273" s="142" t="s">
        <v>59</v>
      </c>
      <c r="B273" s="89" t="s">
        <v>67</v>
      </c>
      <c r="C273" s="143">
        <v>10</v>
      </c>
      <c r="D273" s="143"/>
      <c r="E273" s="143"/>
      <c r="F273" s="144"/>
      <c r="G273" s="189">
        <f>G274+G278+G283+G288</f>
        <v>130</v>
      </c>
    </row>
    <row r="274" spans="1:7" ht="12.75">
      <c r="A274" s="142" t="s">
        <v>41</v>
      </c>
      <c r="B274" s="89" t="s">
        <v>67</v>
      </c>
      <c r="C274" s="145">
        <v>10</v>
      </c>
      <c r="D274" s="90" t="s">
        <v>8</v>
      </c>
      <c r="E274" s="89"/>
      <c r="F274" s="108"/>
      <c r="G274" s="187">
        <f>SUM(G275)</f>
        <v>130</v>
      </c>
    </row>
    <row r="275" spans="1:7" ht="12.75">
      <c r="A275" s="146" t="s">
        <v>29</v>
      </c>
      <c r="B275" s="96" t="s">
        <v>67</v>
      </c>
      <c r="C275" s="147">
        <v>10</v>
      </c>
      <c r="D275" s="97" t="s">
        <v>8</v>
      </c>
      <c r="E275" s="96" t="s">
        <v>234</v>
      </c>
      <c r="F275" s="109"/>
      <c r="G275" s="190">
        <f>G276</f>
        <v>130</v>
      </c>
    </row>
    <row r="276" spans="1:7" ht="13.5" customHeight="1">
      <c r="A276" s="146" t="s">
        <v>148</v>
      </c>
      <c r="B276" s="96" t="s">
        <v>67</v>
      </c>
      <c r="C276" s="147">
        <v>10</v>
      </c>
      <c r="D276" s="97" t="s">
        <v>8</v>
      </c>
      <c r="E276" s="96" t="s">
        <v>235</v>
      </c>
      <c r="F276" s="109"/>
      <c r="G276" s="190">
        <f>G277</f>
        <v>130</v>
      </c>
    </row>
    <row r="277" spans="1:7" ht="22.5">
      <c r="A277" s="148" t="s">
        <v>265</v>
      </c>
      <c r="B277" s="96" t="s">
        <v>67</v>
      </c>
      <c r="C277" s="147">
        <v>10</v>
      </c>
      <c r="D277" s="97" t="s">
        <v>8</v>
      </c>
      <c r="E277" s="96" t="s">
        <v>235</v>
      </c>
      <c r="F277" s="109" t="s">
        <v>166</v>
      </c>
      <c r="G277" s="190">
        <f>G292</f>
        <v>130</v>
      </c>
    </row>
    <row r="278" spans="1:7" ht="12.75" hidden="1">
      <c r="A278" s="146" t="s">
        <v>111</v>
      </c>
      <c r="B278" s="96" t="s">
        <v>67</v>
      </c>
      <c r="C278" s="147">
        <v>10</v>
      </c>
      <c r="D278" s="97" t="s">
        <v>43</v>
      </c>
      <c r="E278" s="96" t="s">
        <v>235</v>
      </c>
      <c r="F278" s="109"/>
      <c r="G278" s="190">
        <f>G279</f>
        <v>0</v>
      </c>
    </row>
    <row r="279" spans="1:7" ht="12.75" hidden="1">
      <c r="A279" s="148" t="s">
        <v>26</v>
      </c>
      <c r="B279" s="96" t="s">
        <v>67</v>
      </c>
      <c r="C279" s="147">
        <v>10</v>
      </c>
      <c r="D279" s="97" t="s">
        <v>43</v>
      </c>
      <c r="E279" s="96" t="s">
        <v>235</v>
      </c>
      <c r="F279" s="109"/>
      <c r="G279" s="190">
        <f>G280</f>
        <v>0</v>
      </c>
    </row>
    <row r="280" spans="1:7" ht="45" hidden="1">
      <c r="A280" s="146" t="s">
        <v>266</v>
      </c>
      <c r="B280" s="96" t="s">
        <v>67</v>
      </c>
      <c r="C280" s="147">
        <v>10</v>
      </c>
      <c r="D280" s="97" t="s">
        <v>43</v>
      </c>
      <c r="E280" s="96" t="s">
        <v>235</v>
      </c>
      <c r="F280" s="109"/>
      <c r="G280" s="190">
        <f>G281</f>
        <v>0</v>
      </c>
    </row>
    <row r="281" spans="1:7" ht="45" hidden="1">
      <c r="A281" s="148" t="s">
        <v>267</v>
      </c>
      <c r="B281" s="96" t="s">
        <v>67</v>
      </c>
      <c r="C281" s="147">
        <v>10</v>
      </c>
      <c r="D281" s="97" t="s">
        <v>43</v>
      </c>
      <c r="E281" s="96" t="s">
        <v>235</v>
      </c>
      <c r="F281" s="109"/>
      <c r="G281" s="190">
        <f>G282</f>
        <v>0</v>
      </c>
    </row>
    <row r="282" spans="1:7" ht="12.75" hidden="1">
      <c r="A282" s="146" t="s">
        <v>31</v>
      </c>
      <c r="B282" s="96" t="s">
        <v>67</v>
      </c>
      <c r="C282" s="147">
        <v>10</v>
      </c>
      <c r="D282" s="97" t="s">
        <v>43</v>
      </c>
      <c r="E282" s="96" t="s">
        <v>235</v>
      </c>
      <c r="F282" s="109" t="s">
        <v>23</v>
      </c>
      <c r="G282" s="190">
        <f>1400-1400</f>
        <v>0</v>
      </c>
    </row>
    <row r="283" spans="1:7" ht="12.75" hidden="1">
      <c r="A283" s="146" t="s">
        <v>91</v>
      </c>
      <c r="B283" s="96" t="s">
        <v>67</v>
      </c>
      <c r="C283" s="147">
        <v>10</v>
      </c>
      <c r="D283" s="97" t="s">
        <v>16</v>
      </c>
      <c r="E283" s="96" t="s">
        <v>235</v>
      </c>
      <c r="F283" s="109"/>
      <c r="G283" s="190">
        <f>G284</f>
        <v>0</v>
      </c>
    </row>
    <row r="284" spans="1:7" ht="12.75" hidden="1">
      <c r="A284" s="148" t="s">
        <v>26</v>
      </c>
      <c r="B284" s="96" t="s">
        <v>67</v>
      </c>
      <c r="C284" s="147">
        <v>10</v>
      </c>
      <c r="D284" s="97" t="s">
        <v>16</v>
      </c>
      <c r="E284" s="96" t="s">
        <v>235</v>
      </c>
      <c r="F284" s="109"/>
      <c r="G284" s="190">
        <f>G285</f>
        <v>0</v>
      </c>
    </row>
    <row r="285" spans="1:7" ht="45" hidden="1">
      <c r="A285" s="146" t="s">
        <v>266</v>
      </c>
      <c r="B285" s="96" t="s">
        <v>67</v>
      </c>
      <c r="C285" s="147">
        <v>10</v>
      </c>
      <c r="D285" s="97" t="s">
        <v>16</v>
      </c>
      <c r="E285" s="96" t="s">
        <v>235</v>
      </c>
      <c r="F285" s="109"/>
      <c r="G285" s="190">
        <f>G286</f>
        <v>0</v>
      </c>
    </row>
    <row r="286" spans="1:7" ht="45" hidden="1">
      <c r="A286" s="148" t="s">
        <v>267</v>
      </c>
      <c r="B286" s="96" t="s">
        <v>67</v>
      </c>
      <c r="C286" s="147">
        <v>10</v>
      </c>
      <c r="D286" s="97" t="s">
        <v>16</v>
      </c>
      <c r="E286" s="96" t="s">
        <v>235</v>
      </c>
      <c r="F286" s="109"/>
      <c r="G286" s="190">
        <f>G287</f>
        <v>0</v>
      </c>
    </row>
    <row r="287" spans="1:7" ht="12.75" hidden="1">
      <c r="A287" s="146" t="s">
        <v>31</v>
      </c>
      <c r="B287" s="96" t="s">
        <v>67</v>
      </c>
      <c r="C287" s="147">
        <v>10</v>
      </c>
      <c r="D287" s="97" t="s">
        <v>16</v>
      </c>
      <c r="E287" s="96" t="s">
        <v>235</v>
      </c>
      <c r="F287" s="109" t="s">
        <v>23</v>
      </c>
      <c r="G287" s="190"/>
    </row>
    <row r="288" spans="1:7" ht="12.75" hidden="1">
      <c r="A288" s="142" t="s">
        <v>68</v>
      </c>
      <c r="B288" s="96" t="s">
        <v>67</v>
      </c>
      <c r="C288" s="147">
        <v>10</v>
      </c>
      <c r="D288" s="97" t="s">
        <v>9</v>
      </c>
      <c r="E288" s="96" t="s">
        <v>235</v>
      </c>
      <c r="F288" s="109"/>
      <c r="G288" s="190">
        <f>G289</f>
        <v>0</v>
      </c>
    </row>
    <row r="289" spans="1:7" ht="12.75" hidden="1">
      <c r="A289" s="120" t="s">
        <v>60</v>
      </c>
      <c r="B289" s="96" t="s">
        <v>67</v>
      </c>
      <c r="C289" s="97" t="s">
        <v>53</v>
      </c>
      <c r="D289" s="97" t="s">
        <v>9</v>
      </c>
      <c r="E289" s="96" t="s">
        <v>235</v>
      </c>
      <c r="F289" s="121"/>
      <c r="G289" s="190">
        <f>G290</f>
        <v>0</v>
      </c>
    </row>
    <row r="290" spans="1:7" ht="12.75" hidden="1">
      <c r="A290" s="120" t="s">
        <v>2</v>
      </c>
      <c r="B290" s="96" t="s">
        <v>67</v>
      </c>
      <c r="C290" s="97" t="s">
        <v>53</v>
      </c>
      <c r="D290" s="97" t="s">
        <v>9</v>
      </c>
      <c r="E290" s="96" t="s">
        <v>235</v>
      </c>
      <c r="F290" s="122"/>
      <c r="G290" s="190">
        <f>G291</f>
        <v>0</v>
      </c>
    </row>
    <row r="291" spans="1:7" ht="12.75" hidden="1">
      <c r="A291" s="95" t="s">
        <v>45</v>
      </c>
      <c r="B291" s="96" t="s">
        <v>67</v>
      </c>
      <c r="C291" s="97" t="s">
        <v>53</v>
      </c>
      <c r="D291" s="97" t="s">
        <v>9</v>
      </c>
      <c r="E291" s="96" t="s">
        <v>235</v>
      </c>
      <c r="F291" s="109" t="s">
        <v>30</v>
      </c>
      <c r="G291" s="190"/>
    </row>
    <row r="292" spans="1:7" ht="22.5">
      <c r="A292" s="141" t="s">
        <v>149</v>
      </c>
      <c r="B292" s="96" t="s">
        <v>67</v>
      </c>
      <c r="C292" s="147">
        <v>10</v>
      </c>
      <c r="D292" s="97" t="s">
        <v>8</v>
      </c>
      <c r="E292" s="96" t="s">
        <v>235</v>
      </c>
      <c r="F292" s="109" t="s">
        <v>167</v>
      </c>
      <c r="G292" s="190">
        <v>130</v>
      </c>
    </row>
    <row r="293" spans="1:7" ht="12.75">
      <c r="A293" s="149" t="s">
        <v>58</v>
      </c>
      <c r="B293" s="89" t="s">
        <v>67</v>
      </c>
      <c r="C293" s="89" t="s">
        <v>77</v>
      </c>
      <c r="D293" s="90"/>
      <c r="E293" s="128"/>
      <c r="F293" s="128"/>
      <c r="G293" s="180">
        <f>G294+G307</f>
        <v>270</v>
      </c>
    </row>
    <row r="294" spans="1:7" ht="12.75" customHeight="1" hidden="1">
      <c r="A294" s="149" t="s">
        <v>84</v>
      </c>
      <c r="B294" s="89" t="s">
        <v>67</v>
      </c>
      <c r="C294" s="90" t="s">
        <v>77</v>
      </c>
      <c r="D294" s="90" t="s">
        <v>8</v>
      </c>
      <c r="E294" s="128"/>
      <c r="F294" s="128"/>
      <c r="G294" s="180">
        <f>G298</f>
        <v>0</v>
      </c>
    </row>
    <row r="295" spans="1:7" ht="40.5" customHeight="1" hidden="1">
      <c r="A295" s="99" t="s">
        <v>268</v>
      </c>
      <c r="B295" s="96" t="s">
        <v>67</v>
      </c>
      <c r="C295" s="97" t="s">
        <v>77</v>
      </c>
      <c r="D295" s="97" t="s">
        <v>8</v>
      </c>
      <c r="E295" s="97" t="s">
        <v>70</v>
      </c>
      <c r="F295" s="109"/>
      <c r="G295" s="181">
        <f>G296</f>
        <v>0</v>
      </c>
    </row>
    <row r="296" spans="1:7" ht="20.25" customHeight="1" hidden="1">
      <c r="A296" s="99" t="s">
        <v>269</v>
      </c>
      <c r="B296" s="96" t="s">
        <v>67</v>
      </c>
      <c r="C296" s="97" t="s">
        <v>77</v>
      </c>
      <c r="D296" s="97" t="s">
        <v>8</v>
      </c>
      <c r="E296" s="97" t="s">
        <v>89</v>
      </c>
      <c r="F296" s="109"/>
      <c r="G296" s="181">
        <f>G297</f>
        <v>0</v>
      </c>
    </row>
    <row r="297" spans="1:7" ht="12.75" customHeight="1" hidden="1">
      <c r="A297" s="99" t="s">
        <v>71</v>
      </c>
      <c r="B297" s="96" t="s">
        <v>67</v>
      </c>
      <c r="C297" s="97" t="s">
        <v>77</v>
      </c>
      <c r="D297" s="97" t="s">
        <v>8</v>
      </c>
      <c r="E297" s="97" t="s">
        <v>89</v>
      </c>
      <c r="F297" s="109" t="s">
        <v>72</v>
      </c>
      <c r="G297" s="181">
        <v>0</v>
      </c>
    </row>
    <row r="298" spans="1:7" ht="12.75" customHeight="1" hidden="1">
      <c r="A298" s="140" t="s">
        <v>32</v>
      </c>
      <c r="B298" s="96" t="s">
        <v>67</v>
      </c>
      <c r="C298" s="97" t="s">
        <v>77</v>
      </c>
      <c r="D298" s="97" t="s">
        <v>8</v>
      </c>
      <c r="E298" s="97" t="s">
        <v>150</v>
      </c>
      <c r="F298" s="109"/>
      <c r="G298" s="181">
        <f>G299+G302+G304</f>
        <v>0</v>
      </c>
    </row>
    <row r="299" spans="1:7" ht="12.75" customHeight="1" hidden="1">
      <c r="A299" s="99" t="s">
        <v>143</v>
      </c>
      <c r="B299" s="96" t="s">
        <v>67</v>
      </c>
      <c r="C299" s="97" t="s">
        <v>77</v>
      </c>
      <c r="D299" s="97" t="s">
        <v>8</v>
      </c>
      <c r="E299" s="97" t="s">
        <v>151</v>
      </c>
      <c r="F299" s="109" t="s">
        <v>163</v>
      </c>
      <c r="G299" s="181">
        <f>G300+G301</f>
        <v>0</v>
      </c>
    </row>
    <row r="300" spans="1:7" ht="20.25" customHeight="1" hidden="1">
      <c r="A300" s="99" t="s">
        <v>144</v>
      </c>
      <c r="B300" s="96" t="s">
        <v>67</v>
      </c>
      <c r="C300" s="97" t="s">
        <v>77</v>
      </c>
      <c r="D300" s="97" t="s">
        <v>8</v>
      </c>
      <c r="E300" s="97" t="s">
        <v>151</v>
      </c>
      <c r="F300" s="109" t="s">
        <v>164</v>
      </c>
      <c r="G300" s="181">
        <v>0</v>
      </c>
    </row>
    <row r="301" spans="1:7" ht="20.25" customHeight="1" hidden="1">
      <c r="A301" s="98" t="s">
        <v>145</v>
      </c>
      <c r="B301" s="96" t="s">
        <v>67</v>
      </c>
      <c r="C301" s="97" t="s">
        <v>77</v>
      </c>
      <c r="D301" s="97" t="s">
        <v>8</v>
      </c>
      <c r="E301" s="97" t="s">
        <v>151</v>
      </c>
      <c r="F301" s="109" t="s">
        <v>165</v>
      </c>
      <c r="G301" s="181">
        <v>0</v>
      </c>
    </row>
    <row r="302" spans="1:7" ht="20.25" customHeight="1" hidden="1">
      <c r="A302" s="99" t="s">
        <v>119</v>
      </c>
      <c r="B302" s="96" t="s">
        <v>67</v>
      </c>
      <c r="C302" s="97" t="s">
        <v>77</v>
      </c>
      <c r="D302" s="97" t="s">
        <v>8</v>
      </c>
      <c r="E302" s="97" t="s">
        <v>151</v>
      </c>
      <c r="F302" s="109" t="s">
        <v>156</v>
      </c>
      <c r="G302" s="181">
        <f>G303</f>
        <v>0</v>
      </c>
    </row>
    <row r="303" spans="1:7" ht="20.25" customHeight="1" hidden="1">
      <c r="A303" s="99" t="s">
        <v>120</v>
      </c>
      <c r="B303" s="96" t="s">
        <v>67</v>
      </c>
      <c r="C303" s="97" t="s">
        <v>77</v>
      </c>
      <c r="D303" s="97" t="s">
        <v>8</v>
      </c>
      <c r="E303" s="97" t="s">
        <v>151</v>
      </c>
      <c r="F303" s="109" t="s">
        <v>157</v>
      </c>
      <c r="G303" s="181">
        <v>0</v>
      </c>
    </row>
    <row r="304" spans="1:7" ht="12.75" customHeight="1" hidden="1">
      <c r="A304" s="99" t="s">
        <v>121</v>
      </c>
      <c r="B304" s="96" t="s">
        <v>67</v>
      </c>
      <c r="C304" s="97" t="s">
        <v>77</v>
      </c>
      <c r="D304" s="97" t="s">
        <v>8</v>
      </c>
      <c r="E304" s="97" t="s">
        <v>151</v>
      </c>
      <c r="F304" s="109" t="s">
        <v>158</v>
      </c>
      <c r="G304" s="181">
        <f>G305+G306</f>
        <v>0</v>
      </c>
    </row>
    <row r="305" spans="1:7" ht="12.75" customHeight="1" hidden="1">
      <c r="A305" s="99" t="s">
        <v>122</v>
      </c>
      <c r="B305" s="96" t="s">
        <v>67</v>
      </c>
      <c r="C305" s="97" t="s">
        <v>77</v>
      </c>
      <c r="D305" s="97" t="s">
        <v>8</v>
      </c>
      <c r="E305" s="97" t="s">
        <v>151</v>
      </c>
      <c r="F305" s="109" t="s">
        <v>159</v>
      </c>
      <c r="G305" s="181">
        <v>0</v>
      </c>
    </row>
    <row r="306" spans="1:7" ht="12.75" customHeight="1" hidden="1">
      <c r="A306" s="99" t="s">
        <v>123</v>
      </c>
      <c r="B306" s="96" t="s">
        <v>67</v>
      </c>
      <c r="C306" s="97" t="s">
        <v>77</v>
      </c>
      <c r="D306" s="97" t="s">
        <v>8</v>
      </c>
      <c r="E306" s="97" t="s">
        <v>151</v>
      </c>
      <c r="F306" s="109" t="s">
        <v>160</v>
      </c>
      <c r="G306" s="181">
        <v>0</v>
      </c>
    </row>
    <row r="307" spans="1:7" ht="12.75">
      <c r="A307" s="149" t="s">
        <v>80</v>
      </c>
      <c r="B307" s="89" t="s">
        <v>67</v>
      </c>
      <c r="C307" s="90" t="s">
        <v>77</v>
      </c>
      <c r="D307" s="90" t="s">
        <v>15</v>
      </c>
      <c r="E307" s="128"/>
      <c r="F307" s="108"/>
      <c r="G307" s="180">
        <f>G308</f>
        <v>270</v>
      </c>
    </row>
    <row r="308" spans="1:7" ht="12.75" customHeight="1">
      <c r="A308" s="141" t="s">
        <v>28</v>
      </c>
      <c r="B308" s="96" t="s">
        <v>67</v>
      </c>
      <c r="C308" s="97" t="s">
        <v>77</v>
      </c>
      <c r="D308" s="97" t="s">
        <v>15</v>
      </c>
      <c r="E308" s="130" t="s">
        <v>236</v>
      </c>
      <c r="F308" s="130"/>
      <c r="G308" s="181">
        <f>G309</f>
        <v>270</v>
      </c>
    </row>
    <row r="309" spans="1:7" ht="33.75">
      <c r="A309" s="141" t="s">
        <v>152</v>
      </c>
      <c r="B309" s="96" t="s">
        <v>67</v>
      </c>
      <c r="C309" s="97" t="s">
        <v>77</v>
      </c>
      <c r="D309" s="97" t="s">
        <v>15</v>
      </c>
      <c r="E309" s="130" t="s">
        <v>237</v>
      </c>
      <c r="F309" s="122"/>
      <c r="G309" s="181">
        <f>G312+G310</f>
        <v>270</v>
      </c>
    </row>
    <row r="310" spans="1:7" ht="13.5" customHeight="1">
      <c r="A310" s="141" t="s">
        <v>272</v>
      </c>
      <c r="B310" s="96" t="s">
        <v>67</v>
      </c>
      <c r="C310" s="97" t="s">
        <v>77</v>
      </c>
      <c r="D310" s="97" t="s">
        <v>15</v>
      </c>
      <c r="E310" s="130" t="s">
        <v>273</v>
      </c>
      <c r="F310" s="122">
        <v>120</v>
      </c>
      <c r="G310" s="181">
        <v>45</v>
      </c>
    </row>
    <row r="311" spans="1:7" ht="32.25" customHeight="1">
      <c r="A311" s="141" t="s">
        <v>274</v>
      </c>
      <c r="B311" s="96" t="s">
        <v>67</v>
      </c>
      <c r="C311" s="97" t="s">
        <v>77</v>
      </c>
      <c r="D311" s="97" t="s">
        <v>15</v>
      </c>
      <c r="E311" s="130" t="s">
        <v>273</v>
      </c>
      <c r="F311" s="122">
        <v>123</v>
      </c>
      <c r="G311" s="181">
        <v>45</v>
      </c>
    </row>
    <row r="312" spans="1:7" ht="12" customHeight="1">
      <c r="A312" s="98" t="s">
        <v>145</v>
      </c>
      <c r="B312" s="96" t="s">
        <v>67</v>
      </c>
      <c r="C312" s="97" t="s">
        <v>77</v>
      </c>
      <c r="D312" s="97" t="s">
        <v>15</v>
      </c>
      <c r="E312" s="130" t="s">
        <v>237</v>
      </c>
      <c r="F312" s="122">
        <v>240</v>
      </c>
      <c r="G312" s="181">
        <f>G313</f>
        <v>225</v>
      </c>
    </row>
    <row r="313" spans="1:7" ht="12.75">
      <c r="A313" s="99" t="s">
        <v>344</v>
      </c>
      <c r="B313" s="96" t="s">
        <v>67</v>
      </c>
      <c r="C313" s="97" t="s">
        <v>77</v>
      </c>
      <c r="D313" s="97" t="s">
        <v>15</v>
      </c>
      <c r="E313" s="130" t="s">
        <v>237</v>
      </c>
      <c r="F313" s="109" t="s">
        <v>157</v>
      </c>
      <c r="G313" s="181">
        <f>270-45</f>
        <v>225</v>
      </c>
    </row>
    <row r="314" spans="1:7" ht="12.75">
      <c r="A314" s="150" t="s">
        <v>7</v>
      </c>
      <c r="B314" s="97" t="s">
        <v>67</v>
      </c>
      <c r="C314" s="85"/>
      <c r="D314" s="85"/>
      <c r="E314" s="85"/>
      <c r="F314" s="85"/>
      <c r="G314" s="189">
        <f>G15+G32+G66+G80+G89+G106+G140+G208+G273+G293+G62+0.1+G58+G53+G22</f>
        <v>42658.20405</v>
      </c>
    </row>
    <row r="315" spans="1:8" ht="12.75">
      <c r="A315" s="151"/>
      <c r="B315" s="152"/>
      <c r="C315" s="152"/>
      <c r="D315" s="152"/>
      <c r="E315" s="153"/>
      <c r="F315" s="152"/>
      <c r="G315" s="154"/>
      <c r="H315" s="159"/>
    </row>
    <row r="316" spans="2:7" ht="12.75">
      <c r="B316" s="156"/>
      <c r="C316" s="156"/>
      <c r="D316" s="156"/>
      <c r="E316" s="157"/>
      <c r="F316" s="156"/>
      <c r="G316" s="158"/>
    </row>
  </sheetData>
  <sheetProtection/>
  <mergeCells count="7">
    <mergeCell ref="A10:F10"/>
    <mergeCell ref="A9:G9"/>
    <mergeCell ref="A8:G8"/>
    <mergeCell ref="A1:G1"/>
    <mergeCell ref="A2:G2"/>
    <mergeCell ref="A3:G3"/>
    <mergeCell ref="A4:G4"/>
  </mergeCells>
  <printOptions horizontalCentered="1"/>
  <pageMargins left="1.1811023622047245" right="0.11811023622047245" top="0.8267716535433072" bottom="0" header="0.31496062992125984" footer="0.31496062992125984"/>
  <pageSetup horizontalDpi="600" verticalDpi="600" orientation="portrait" paperSize="9" scale="73" r:id="rId3"/>
  <rowBreaks count="4" manualBreakCount="4">
    <brk id="67" max="6" man="1"/>
    <brk id="117" max="6" man="1"/>
    <brk id="198" max="6" man="1"/>
    <brk id="263" max="6" man="1"/>
  </rowBreaks>
  <colBreaks count="1" manualBreakCount="1">
    <brk id="7" max="230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90" zoomScaleSheetLayoutView="90" zoomScalePageLayoutView="0" workbookViewId="0" topLeftCell="A10">
      <selection activeCell="I38" sqref="I38"/>
    </sheetView>
  </sheetViews>
  <sheetFormatPr defaultColWidth="9.00390625" defaultRowHeight="12.75"/>
  <cols>
    <col min="1" max="1" width="55.75390625" style="31" customWidth="1"/>
    <col min="4" max="4" width="14.75390625" style="0" customWidth="1"/>
  </cols>
  <sheetData>
    <row r="1" spans="1:5" ht="12.75">
      <c r="A1" s="226" t="s">
        <v>262</v>
      </c>
      <c r="B1" s="226"/>
      <c r="C1" s="226"/>
      <c r="D1" s="226"/>
      <c r="E1" s="47"/>
    </row>
    <row r="2" spans="1:5" ht="12.75">
      <c r="A2" s="227" t="s">
        <v>385</v>
      </c>
      <c r="B2" s="227"/>
      <c r="C2" s="227"/>
      <c r="D2" s="227"/>
      <c r="E2" s="48"/>
    </row>
    <row r="3" spans="1:5" ht="12.75">
      <c r="A3" s="227" t="s">
        <v>33</v>
      </c>
      <c r="B3" s="227"/>
      <c r="C3" s="227"/>
      <c r="D3" s="227"/>
      <c r="E3" s="48"/>
    </row>
    <row r="4" spans="1:5" ht="12.75">
      <c r="A4" s="230" t="s">
        <v>386</v>
      </c>
      <c r="B4" s="230"/>
      <c r="C4" s="230"/>
      <c r="D4" s="230"/>
      <c r="E4" s="49"/>
    </row>
    <row r="5" spans="1:5" ht="12.75">
      <c r="A5" s="63"/>
      <c r="B5" s="50"/>
      <c r="C5" s="50"/>
      <c r="D5" s="50"/>
      <c r="E5" s="49"/>
    </row>
    <row r="6" spans="1:5" ht="12.75">
      <c r="A6" s="63"/>
      <c r="B6" s="50"/>
      <c r="C6" s="50"/>
      <c r="D6" s="50"/>
      <c r="E6" s="49"/>
    </row>
    <row r="7" spans="1:4" ht="12.75">
      <c r="A7" s="38"/>
      <c r="B7" s="51"/>
      <c r="C7" s="51"/>
      <c r="D7" s="52"/>
    </row>
    <row r="8" spans="1:4" ht="18.75">
      <c r="A8" s="229" t="s">
        <v>244</v>
      </c>
      <c r="B8" s="229"/>
      <c r="C8" s="229"/>
      <c r="D8" s="229"/>
    </row>
    <row r="9" spans="1:4" ht="18.75">
      <c r="A9" s="229" t="s">
        <v>11</v>
      </c>
      <c r="B9" s="229"/>
      <c r="C9" s="229"/>
      <c r="D9" s="229"/>
    </row>
    <row r="10" spans="1:4" ht="18.75">
      <c r="A10" s="229" t="s">
        <v>112</v>
      </c>
      <c r="B10" s="229"/>
      <c r="C10" s="229"/>
      <c r="D10" s="229"/>
    </row>
    <row r="11" spans="1:4" ht="15.75">
      <c r="A11" s="53"/>
      <c r="B11" s="53"/>
      <c r="C11" s="53"/>
      <c r="D11" s="53"/>
    </row>
    <row r="12" spans="1:4" ht="15.75">
      <c r="A12" s="53"/>
      <c r="B12" s="53"/>
      <c r="C12" s="53"/>
      <c r="D12" s="53"/>
    </row>
    <row r="13" spans="1:4" ht="12.75">
      <c r="A13" s="39"/>
      <c r="B13" s="54"/>
      <c r="C13" s="54"/>
      <c r="D13" s="191" t="s">
        <v>238</v>
      </c>
    </row>
    <row r="14" spans="1:4" ht="12.75">
      <c r="A14" s="40" t="s">
        <v>12</v>
      </c>
      <c r="B14" s="55" t="s">
        <v>13</v>
      </c>
      <c r="C14" s="55" t="s">
        <v>100</v>
      </c>
      <c r="D14" s="56" t="s">
        <v>239</v>
      </c>
    </row>
    <row r="15" spans="1:4" ht="12.75">
      <c r="A15" s="28">
        <v>1</v>
      </c>
      <c r="B15" s="1">
        <v>2</v>
      </c>
      <c r="C15" s="1">
        <v>3</v>
      </c>
      <c r="D15" s="1">
        <v>6</v>
      </c>
    </row>
    <row r="16" spans="1:4" ht="12.75">
      <c r="A16" s="57" t="s">
        <v>14</v>
      </c>
      <c r="B16" s="58" t="s">
        <v>8</v>
      </c>
      <c r="C16" s="59"/>
      <c r="D16" s="60">
        <f>D17+D19+D21+D22+D23+D20+D18</f>
        <v>12907.078</v>
      </c>
    </row>
    <row r="17" spans="1:4" ht="22.5">
      <c r="A17" s="5" t="s">
        <v>27</v>
      </c>
      <c r="B17" s="7" t="s">
        <v>8</v>
      </c>
      <c r="C17" s="7" t="s">
        <v>15</v>
      </c>
      <c r="D17" s="61">
        <f>'Приложение 8'!G15</f>
        <v>904.82</v>
      </c>
    </row>
    <row r="18" spans="1:4" ht="33.75" hidden="1">
      <c r="A18" s="46" t="s">
        <v>185</v>
      </c>
      <c r="B18" s="7" t="s">
        <v>8</v>
      </c>
      <c r="C18" s="21" t="s">
        <v>43</v>
      </c>
      <c r="D18" s="61">
        <f>'[1]ведомств ПРИЛ №8'!G23</f>
        <v>0</v>
      </c>
    </row>
    <row r="19" spans="1:4" ht="22.5">
      <c r="A19" s="5" t="s">
        <v>1</v>
      </c>
      <c r="B19" s="22" t="s">
        <v>8</v>
      </c>
      <c r="C19" s="21" t="s">
        <v>16</v>
      </c>
      <c r="D19" s="61">
        <f>'Приложение 8'!G32</f>
        <v>10235.276</v>
      </c>
    </row>
    <row r="20" spans="1:4" ht="22.5">
      <c r="A20" s="4" t="s">
        <v>181</v>
      </c>
      <c r="B20" s="22" t="s">
        <v>8</v>
      </c>
      <c r="C20" s="21" t="s">
        <v>9</v>
      </c>
      <c r="D20" s="61">
        <f>'Приложение 8'!G53</f>
        <v>15.3</v>
      </c>
    </row>
    <row r="21" spans="1:4" ht="12.75">
      <c r="A21" s="3" t="s">
        <v>76</v>
      </c>
      <c r="B21" s="22" t="s">
        <v>8</v>
      </c>
      <c r="C21" s="21" t="s">
        <v>19</v>
      </c>
      <c r="D21" s="61">
        <f>'Приложение 8'!G58</f>
        <v>122.6</v>
      </c>
    </row>
    <row r="22" spans="1:4" ht="12.75">
      <c r="A22" s="3" t="s">
        <v>60</v>
      </c>
      <c r="B22" s="7" t="s">
        <v>8</v>
      </c>
      <c r="C22" s="7" t="s">
        <v>77</v>
      </c>
      <c r="D22" s="64">
        <f>'Приложение 8'!G62</f>
        <v>50</v>
      </c>
    </row>
    <row r="23" spans="1:4" ht="12.75">
      <c r="A23" s="5" t="s">
        <v>78</v>
      </c>
      <c r="B23" s="7" t="s">
        <v>8</v>
      </c>
      <c r="C23" s="7" t="s">
        <v>79</v>
      </c>
      <c r="D23" s="64">
        <f>'Приложение 8'!G66</f>
        <v>1579.082</v>
      </c>
    </row>
    <row r="24" spans="1:4" ht="12.75">
      <c r="A24" s="5" t="s">
        <v>61</v>
      </c>
      <c r="B24" s="7" t="s">
        <v>15</v>
      </c>
      <c r="C24" s="7"/>
      <c r="D24" s="64">
        <f>D25</f>
        <v>336.399</v>
      </c>
    </row>
    <row r="25" spans="1:4" ht="12.75">
      <c r="A25" s="5" t="s">
        <v>25</v>
      </c>
      <c r="B25" s="7" t="s">
        <v>15</v>
      </c>
      <c r="C25" s="7" t="s">
        <v>43</v>
      </c>
      <c r="D25" s="64">
        <f>'Приложение 8'!G81</f>
        <v>336.399</v>
      </c>
    </row>
    <row r="26" spans="1:4" ht="12.75">
      <c r="A26" s="5" t="s">
        <v>56</v>
      </c>
      <c r="B26" s="7" t="s">
        <v>43</v>
      </c>
      <c r="C26" s="7"/>
      <c r="D26" s="64">
        <f>D28+D27</f>
        <v>100</v>
      </c>
    </row>
    <row r="27" spans="1:4" ht="22.5">
      <c r="A27" s="5" t="s">
        <v>64</v>
      </c>
      <c r="B27" s="7" t="s">
        <v>43</v>
      </c>
      <c r="C27" s="7" t="s">
        <v>21</v>
      </c>
      <c r="D27" s="64">
        <f>'Приложение 8'!G90</f>
        <v>50</v>
      </c>
    </row>
    <row r="28" spans="1:4" ht="12.75">
      <c r="A28" s="5" t="s">
        <v>57</v>
      </c>
      <c r="B28" s="7" t="s">
        <v>43</v>
      </c>
      <c r="C28" s="7" t="s">
        <v>53</v>
      </c>
      <c r="D28" s="64">
        <f>'Приложение 8'!G99</f>
        <v>50</v>
      </c>
    </row>
    <row r="29" spans="1:4" ht="12.75">
      <c r="A29" s="10" t="s">
        <v>47</v>
      </c>
      <c r="B29" s="7" t="s">
        <v>16</v>
      </c>
      <c r="C29" s="7"/>
      <c r="D29" s="64">
        <f>D30+D31</f>
        <v>5532.58028</v>
      </c>
    </row>
    <row r="30" spans="1:4" ht="12.75">
      <c r="A30" s="10" t="s">
        <v>92</v>
      </c>
      <c r="B30" s="7" t="s">
        <v>16</v>
      </c>
      <c r="C30" s="7" t="s">
        <v>21</v>
      </c>
      <c r="D30" s="64">
        <f>'Приложение 8'!G107</f>
        <v>2949.188</v>
      </c>
    </row>
    <row r="31" spans="1:4" ht="12.75">
      <c r="A31" s="10" t="s">
        <v>69</v>
      </c>
      <c r="B31" s="7" t="s">
        <v>16</v>
      </c>
      <c r="C31" s="7" t="s">
        <v>55</v>
      </c>
      <c r="D31" s="64">
        <f>'Приложение 8'!G118</f>
        <v>2583.39228</v>
      </c>
    </row>
    <row r="32" spans="1:4" ht="12.75">
      <c r="A32" s="5" t="s">
        <v>17</v>
      </c>
      <c r="B32" s="7" t="s">
        <v>18</v>
      </c>
      <c r="C32" s="23"/>
      <c r="D32" s="64">
        <f>SUM(D33+D34+D35)</f>
        <v>9776.92371</v>
      </c>
    </row>
    <row r="33" spans="1:4" ht="12.75">
      <c r="A33" s="5" t="s">
        <v>39</v>
      </c>
      <c r="B33" s="7" t="s">
        <v>18</v>
      </c>
      <c r="C33" s="7" t="s">
        <v>8</v>
      </c>
      <c r="D33" s="24">
        <f>'Приложение 8'!G141</f>
        <v>1638.538</v>
      </c>
    </row>
    <row r="34" spans="1:4" ht="12.75">
      <c r="A34" s="3" t="s">
        <v>40</v>
      </c>
      <c r="B34" s="7" t="s">
        <v>18</v>
      </c>
      <c r="C34" s="7" t="s">
        <v>15</v>
      </c>
      <c r="D34" s="8">
        <f>'Приложение 8'!G155</f>
        <v>2549.638</v>
      </c>
    </row>
    <row r="35" spans="1:4" ht="12.75">
      <c r="A35" s="3" t="s">
        <v>42</v>
      </c>
      <c r="B35" s="7" t="s">
        <v>18</v>
      </c>
      <c r="C35" s="7" t="s">
        <v>43</v>
      </c>
      <c r="D35" s="8">
        <f>'Приложение 8'!G167</f>
        <v>5588.74771</v>
      </c>
    </row>
    <row r="36" spans="1:4" ht="12.75" hidden="1">
      <c r="A36" s="10" t="s">
        <v>54</v>
      </c>
      <c r="B36" s="7" t="s">
        <v>19</v>
      </c>
      <c r="C36" s="6"/>
      <c r="D36" s="8">
        <f>D37</f>
        <v>0</v>
      </c>
    </row>
    <row r="37" spans="1:4" ht="12.75" hidden="1">
      <c r="A37" s="10" t="s">
        <v>109</v>
      </c>
      <c r="B37" s="7" t="s">
        <v>19</v>
      </c>
      <c r="C37" s="6" t="s">
        <v>15</v>
      </c>
      <c r="D37" s="8"/>
    </row>
    <row r="38" spans="1:4" ht="12.75">
      <c r="A38" s="3" t="s">
        <v>82</v>
      </c>
      <c r="B38" s="7" t="s">
        <v>20</v>
      </c>
      <c r="C38" s="6"/>
      <c r="D38" s="24">
        <f>SUM(D39)</f>
        <v>13605.123059999998</v>
      </c>
    </row>
    <row r="39" spans="1:4" ht="12.75">
      <c r="A39" s="11" t="s">
        <v>10</v>
      </c>
      <c r="B39" s="7" t="s">
        <v>20</v>
      </c>
      <c r="C39" s="7" t="s">
        <v>8</v>
      </c>
      <c r="D39" s="24">
        <f>'Приложение 8'!G209</f>
        <v>13605.123059999998</v>
      </c>
    </row>
    <row r="40" spans="1:4" ht="12.75" hidden="1">
      <c r="A40" s="12" t="s">
        <v>240</v>
      </c>
      <c r="B40" s="7" t="s">
        <v>21</v>
      </c>
      <c r="C40" s="7"/>
      <c r="D40" s="24">
        <f>D41</f>
        <v>0</v>
      </c>
    </row>
    <row r="41" spans="1:4" ht="12.75" hidden="1">
      <c r="A41" s="12" t="s">
        <v>110</v>
      </c>
      <c r="B41" s="7" t="s">
        <v>21</v>
      </c>
      <c r="C41" s="7" t="s">
        <v>8</v>
      </c>
      <c r="D41" s="24"/>
    </row>
    <row r="42" spans="1:4" ht="12.75">
      <c r="A42" s="13" t="s">
        <v>59</v>
      </c>
      <c r="B42" s="25">
        <v>10</v>
      </c>
      <c r="C42" s="25"/>
      <c r="D42" s="20">
        <f>SUM(D43+D44+D45+D46)</f>
        <v>130</v>
      </c>
    </row>
    <row r="43" spans="1:4" ht="12.75">
      <c r="A43" s="14" t="s">
        <v>41</v>
      </c>
      <c r="B43" s="26">
        <v>10</v>
      </c>
      <c r="C43" s="7" t="s">
        <v>8</v>
      </c>
      <c r="D43" s="65">
        <f>'Приложение 8'!G274</f>
        <v>130</v>
      </c>
    </row>
    <row r="44" spans="1:4" ht="12.75" hidden="1">
      <c r="A44" s="13" t="s">
        <v>111</v>
      </c>
      <c r="B44" s="26">
        <v>10</v>
      </c>
      <c r="C44" s="7" t="s">
        <v>43</v>
      </c>
      <c r="D44" s="65">
        <f>1400-1400</f>
        <v>0</v>
      </c>
    </row>
    <row r="45" spans="1:4" ht="12.75" hidden="1">
      <c r="A45" s="13" t="s">
        <v>91</v>
      </c>
      <c r="B45" s="26">
        <v>10</v>
      </c>
      <c r="C45" s="7" t="s">
        <v>16</v>
      </c>
      <c r="D45" s="65"/>
    </row>
    <row r="46" spans="1:4" ht="12.75" hidden="1">
      <c r="A46" s="13" t="s">
        <v>68</v>
      </c>
      <c r="B46" s="26">
        <v>10</v>
      </c>
      <c r="C46" s="7" t="s">
        <v>9</v>
      </c>
      <c r="D46" s="65"/>
    </row>
    <row r="47" spans="1:4" ht="12.75">
      <c r="A47" s="13" t="s">
        <v>81</v>
      </c>
      <c r="B47" s="26">
        <v>11</v>
      </c>
      <c r="C47" s="7"/>
      <c r="D47" s="65">
        <f>D48+D49</f>
        <v>270</v>
      </c>
    </row>
    <row r="48" spans="1:4" ht="12.75" hidden="1">
      <c r="A48" s="13" t="s">
        <v>85</v>
      </c>
      <c r="B48" s="26">
        <v>11</v>
      </c>
      <c r="C48" s="7" t="s">
        <v>8</v>
      </c>
      <c r="D48" s="65">
        <f>'[1]ведомств ПРИЛ №8'!G224</f>
        <v>0</v>
      </c>
    </row>
    <row r="49" spans="1:4" ht="12.75">
      <c r="A49" s="13" t="s">
        <v>83</v>
      </c>
      <c r="B49" s="26">
        <v>11</v>
      </c>
      <c r="C49" s="7" t="s">
        <v>15</v>
      </c>
      <c r="D49" s="65">
        <f>'Приложение 8'!G307</f>
        <v>270</v>
      </c>
    </row>
    <row r="50" spans="1:4" ht="12.75">
      <c r="A50" s="62" t="s">
        <v>7</v>
      </c>
      <c r="B50" s="25"/>
      <c r="C50" s="25"/>
      <c r="D50" s="66">
        <f>D16+D24+D26+D29+D32+D36+D38+D40+D42+D47+0.1</f>
        <v>42658.20404999999</v>
      </c>
    </row>
  </sheetData>
  <sheetProtection/>
  <mergeCells count="7">
    <mergeCell ref="A10:D10"/>
    <mergeCell ref="A1:D1"/>
    <mergeCell ref="A2:D2"/>
    <mergeCell ref="A3:D3"/>
    <mergeCell ref="A4:D4"/>
    <mergeCell ref="A8:D8"/>
    <mergeCell ref="A9:D9"/>
  </mergeCells>
  <printOptions horizontalCentered="1"/>
  <pageMargins left="1.1811023622047245" right="0.7874015748031497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="91" zoomScaleSheetLayoutView="91" zoomScalePageLayoutView="0" workbookViewId="0" topLeftCell="A1">
      <selection activeCell="J12" sqref="J12"/>
    </sheetView>
  </sheetViews>
  <sheetFormatPr defaultColWidth="9.00390625" defaultRowHeight="12.75"/>
  <cols>
    <col min="1" max="1" width="27.625" style="0" customWidth="1"/>
    <col min="2" max="2" width="49.00390625" style="0" customWidth="1"/>
    <col min="3" max="3" width="14.75390625" style="0" customWidth="1"/>
  </cols>
  <sheetData>
    <row r="1" spans="1:3" ht="12.75">
      <c r="A1" s="2"/>
      <c r="B1" s="2"/>
      <c r="C1" s="2"/>
    </row>
    <row r="2" spans="1:3" ht="12.75">
      <c r="A2" s="223" t="s">
        <v>340</v>
      </c>
      <c r="B2" s="223"/>
      <c r="C2" s="223"/>
    </row>
    <row r="3" spans="1:3" ht="12.75">
      <c r="A3" s="223" t="s">
        <v>382</v>
      </c>
      <c r="B3" s="223"/>
      <c r="C3" s="223"/>
    </row>
    <row r="4" spans="1:3" ht="12.75">
      <c r="A4" s="223" t="s">
        <v>33</v>
      </c>
      <c r="B4" s="223"/>
      <c r="C4" s="223"/>
    </row>
    <row r="5" spans="1:3" ht="12.75">
      <c r="A5" s="223" t="s">
        <v>383</v>
      </c>
      <c r="B5" s="223"/>
      <c r="C5" s="223"/>
    </row>
    <row r="6" spans="1:3" ht="5.25" customHeight="1">
      <c r="A6" s="2"/>
      <c r="B6" s="2"/>
      <c r="C6" s="2"/>
    </row>
    <row r="7" spans="1:3" ht="12.75" hidden="1">
      <c r="A7" s="2"/>
      <c r="B7" s="2"/>
      <c r="C7" s="2"/>
    </row>
    <row r="8" spans="1:3" ht="12.75" hidden="1">
      <c r="A8" s="2"/>
      <c r="B8" s="2"/>
      <c r="C8" s="2"/>
    </row>
    <row r="9" spans="1:3" ht="15.75">
      <c r="A9" s="2"/>
      <c r="B9" s="164" t="s">
        <v>275</v>
      </c>
      <c r="C9" s="2"/>
    </row>
    <row r="10" spans="1:3" ht="15.75">
      <c r="A10" s="2"/>
      <c r="B10" s="164" t="s">
        <v>276</v>
      </c>
      <c r="C10" s="2"/>
    </row>
    <row r="11" spans="1:3" ht="12.75">
      <c r="A11" s="2"/>
      <c r="B11" s="2"/>
      <c r="C11" s="2"/>
    </row>
    <row r="12" spans="1:3" ht="29.25" customHeight="1">
      <c r="A12" s="165" t="s">
        <v>277</v>
      </c>
      <c r="B12" s="166" t="s">
        <v>278</v>
      </c>
      <c r="C12" s="167" t="s">
        <v>279</v>
      </c>
    </row>
    <row r="13" spans="1:3" ht="12.75">
      <c r="A13" s="172" t="s">
        <v>280</v>
      </c>
      <c r="B13" s="173" t="s">
        <v>281</v>
      </c>
      <c r="C13" s="192">
        <f>C14+C16+C18+C21+C23+C29+C32</f>
        <v>25119.222</v>
      </c>
    </row>
    <row r="14" spans="1:3" ht="12.75">
      <c r="A14" s="16" t="s">
        <v>282</v>
      </c>
      <c r="B14" s="2" t="s">
        <v>283</v>
      </c>
      <c r="C14" s="177">
        <f>C15</f>
        <v>9268.1</v>
      </c>
    </row>
    <row r="15" spans="1:3" ht="12.75">
      <c r="A15" s="168" t="s">
        <v>284</v>
      </c>
      <c r="B15" s="170" t="s">
        <v>285</v>
      </c>
      <c r="C15" s="193">
        <v>9268.1</v>
      </c>
    </row>
    <row r="16" spans="1:3" ht="25.5">
      <c r="A16" s="16" t="s">
        <v>286</v>
      </c>
      <c r="B16" s="170" t="s">
        <v>287</v>
      </c>
      <c r="C16" s="177">
        <f>C17</f>
        <v>692.3</v>
      </c>
    </row>
    <row r="17" spans="1:3" ht="25.5">
      <c r="A17" s="168" t="s">
        <v>288</v>
      </c>
      <c r="B17" s="170" t="s">
        <v>289</v>
      </c>
      <c r="C17" s="193">
        <v>692.3</v>
      </c>
    </row>
    <row r="18" spans="1:3" ht="12.75">
      <c r="A18" s="16" t="s">
        <v>290</v>
      </c>
      <c r="B18" s="170" t="s">
        <v>291</v>
      </c>
      <c r="C18" s="177">
        <f>C19+C20</f>
        <v>6827.799999999999</v>
      </c>
    </row>
    <row r="19" spans="1:3" ht="12.75">
      <c r="A19" s="168" t="s">
        <v>292</v>
      </c>
      <c r="B19" s="170" t="s">
        <v>293</v>
      </c>
      <c r="C19" s="193">
        <v>384.4</v>
      </c>
    </row>
    <row r="20" spans="1:3" ht="12.75">
      <c r="A20" s="16" t="s">
        <v>294</v>
      </c>
      <c r="B20" s="170" t="s">
        <v>295</v>
      </c>
      <c r="C20" s="177">
        <v>6443.4</v>
      </c>
    </row>
    <row r="21" spans="1:3" ht="12.75">
      <c r="A21" s="168" t="s">
        <v>296</v>
      </c>
      <c r="B21" s="170" t="s">
        <v>297</v>
      </c>
      <c r="C21" s="193">
        <f>C22</f>
        <v>50.9</v>
      </c>
    </row>
    <row r="22" spans="1:3" ht="38.25">
      <c r="A22" s="16" t="s">
        <v>298</v>
      </c>
      <c r="B22" s="170" t="s">
        <v>299</v>
      </c>
      <c r="C22" s="177">
        <v>50.9</v>
      </c>
    </row>
    <row r="23" spans="1:3" ht="25.5">
      <c r="A23" s="168" t="s">
        <v>300</v>
      </c>
      <c r="B23" s="170" t="s">
        <v>301</v>
      </c>
      <c r="C23" s="193">
        <f>C24+C28</f>
        <v>5480.6669999999995</v>
      </c>
    </row>
    <row r="24" spans="1:3" ht="76.5">
      <c r="A24" s="16" t="s">
        <v>302</v>
      </c>
      <c r="B24" s="171" t="s">
        <v>303</v>
      </c>
      <c r="C24" s="177">
        <f>C25+C26+C27</f>
        <v>4580.6669999999995</v>
      </c>
    </row>
    <row r="25" spans="1:3" ht="61.5" customHeight="1">
      <c r="A25" s="168" t="s">
        <v>304</v>
      </c>
      <c r="B25" s="171" t="s">
        <v>305</v>
      </c>
      <c r="C25" s="193">
        <v>440</v>
      </c>
    </row>
    <row r="26" spans="1:3" ht="54" customHeight="1">
      <c r="A26" s="16" t="s">
        <v>306</v>
      </c>
      <c r="B26" s="170" t="s">
        <v>307</v>
      </c>
      <c r="C26" s="177">
        <v>200</v>
      </c>
    </row>
    <row r="27" spans="1:3" ht="38.25">
      <c r="A27" s="168" t="s">
        <v>333</v>
      </c>
      <c r="B27" s="170" t="s">
        <v>308</v>
      </c>
      <c r="C27" s="193">
        <f>3385+422.243+133.424</f>
        <v>3940.667</v>
      </c>
    </row>
    <row r="28" spans="1:3" ht="63" customHeight="1">
      <c r="A28" s="16" t="s">
        <v>309</v>
      </c>
      <c r="B28" s="170" t="s">
        <v>310</v>
      </c>
      <c r="C28" s="177">
        <v>900</v>
      </c>
    </row>
    <row r="29" spans="1:3" ht="25.5">
      <c r="A29" s="168" t="s">
        <v>311</v>
      </c>
      <c r="B29" s="170" t="s">
        <v>312</v>
      </c>
      <c r="C29" s="193">
        <f>C30+C31</f>
        <v>1084.2</v>
      </c>
    </row>
    <row r="30" spans="1:3" ht="12.75">
      <c r="A30" s="16" t="s">
        <v>313</v>
      </c>
      <c r="B30" s="170" t="s">
        <v>314</v>
      </c>
      <c r="C30" s="177">
        <f>500+14.2</f>
        <v>514.2</v>
      </c>
    </row>
    <row r="31" spans="1:3" ht="12.75">
      <c r="A31" s="168" t="s">
        <v>315</v>
      </c>
      <c r="B31" s="170" t="s">
        <v>316</v>
      </c>
      <c r="C31" s="193">
        <f>570</f>
        <v>570</v>
      </c>
    </row>
    <row r="32" spans="1:3" ht="12.75" customHeight="1">
      <c r="A32" s="16" t="s">
        <v>317</v>
      </c>
      <c r="B32" s="170" t="s">
        <v>318</v>
      </c>
      <c r="C32" s="177">
        <f>C33+C34</f>
        <v>1715.255</v>
      </c>
    </row>
    <row r="33" spans="1:3" ht="63.75">
      <c r="A33" s="168" t="s">
        <v>319</v>
      </c>
      <c r="B33" s="171" t="s">
        <v>320</v>
      </c>
      <c r="C33" s="193">
        <f>350+692.255+640</f>
        <v>1682.255</v>
      </c>
    </row>
    <row r="34" spans="1:3" ht="39" customHeight="1">
      <c r="A34" s="16" t="s">
        <v>321</v>
      </c>
      <c r="B34" s="170" t="s">
        <v>322</v>
      </c>
      <c r="C34" s="177">
        <v>33</v>
      </c>
    </row>
    <row r="35" spans="1:3" ht="12.75">
      <c r="A35" s="174" t="s">
        <v>323</v>
      </c>
      <c r="B35" s="173" t="s">
        <v>324</v>
      </c>
      <c r="C35" s="194">
        <f>C36+C41+C42</f>
        <v>10233.395999999999</v>
      </c>
    </row>
    <row r="36" spans="1:3" ht="25.5">
      <c r="A36" s="16" t="s">
        <v>325</v>
      </c>
      <c r="B36" s="170" t="s">
        <v>326</v>
      </c>
      <c r="C36" s="177">
        <f>C37+C38+C39+C40</f>
        <v>9039.596</v>
      </c>
    </row>
    <row r="37" spans="1:3" ht="25.5">
      <c r="A37" s="168" t="s">
        <v>327</v>
      </c>
      <c r="B37" s="170" t="s">
        <v>328</v>
      </c>
      <c r="C37" s="193">
        <v>1616.4</v>
      </c>
    </row>
    <row r="38" spans="1:3" ht="26.25" customHeight="1">
      <c r="A38" s="16" t="s">
        <v>356</v>
      </c>
      <c r="B38" s="170" t="s">
        <v>329</v>
      </c>
      <c r="C38" s="177">
        <f>965.7+159.01+1829.629+493.362+237.1+50.5+198.863+87.662+193.068+560.99+1423.912</f>
        <v>6199.795999999999</v>
      </c>
    </row>
    <row r="39" spans="1:3" ht="25.5">
      <c r="A39" s="197" t="s">
        <v>357</v>
      </c>
      <c r="B39" s="198" t="s">
        <v>330</v>
      </c>
      <c r="C39" s="193">
        <f>356.2+55.2</f>
        <v>411.4</v>
      </c>
    </row>
    <row r="40" spans="1:3" ht="12.75">
      <c r="A40" s="16" t="s">
        <v>358</v>
      </c>
      <c r="B40" s="170" t="s">
        <v>90</v>
      </c>
      <c r="C40" s="177">
        <f>500+312</f>
        <v>812</v>
      </c>
    </row>
    <row r="41" spans="1:3" ht="12.75">
      <c r="A41" s="16" t="s">
        <v>334</v>
      </c>
      <c r="B41" s="170" t="s">
        <v>331</v>
      </c>
      <c r="C41" s="177">
        <f>100+108+1000</f>
        <v>1208</v>
      </c>
    </row>
    <row r="42" spans="1:3" ht="63.75">
      <c r="A42" s="168" t="s">
        <v>389</v>
      </c>
      <c r="B42" s="199" t="s">
        <v>388</v>
      </c>
      <c r="C42" s="176">
        <v>-14.2</v>
      </c>
    </row>
    <row r="43" spans="1:3" ht="12.75">
      <c r="A43" s="169" t="s">
        <v>332</v>
      </c>
      <c r="B43" s="169"/>
      <c r="C43" s="195">
        <f>C13+C35</f>
        <v>35352.618</v>
      </c>
    </row>
  </sheetData>
  <sheetProtection/>
  <mergeCells count="4">
    <mergeCell ref="A2:C2"/>
    <mergeCell ref="A3:C3"/>
    <mergeCell ref="A4:C4"/>
    <mergeCell ref="A5:C5"/>
  </mergeCells>
  <printOptions horizontalCentered="1"/>
  <pageMargins left="1.1811023622047245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ГИСГМП</cp:lastModifiedBy>
  <cp:lastPrinted>2018-12-29T07:58:11Z</cp:lastPrinted>
  <dcterms:created xsi:type="dcterms:W3CDTF">2005-12-21T14:19:12Z</dcterms:created>
  <dcterms:modified xsi:type="dcterms:W3CDTF">2018-12-29T08:05:30Z</dcterms:modified>
  <cp:category/>
  <cp:version/>
  <cp:contentType/>
  <cp:contentStatus/>
</cp:coreProperties>
</file>